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изменения\ОКТЯБРЬ 2023\"/>
    </mc:Choice>
  </mc:AlternateContent>
  <bookViews>
    <workbookView xWindow="0" yWindow="0" windowWidth="18800" windowHeight="8280"/>
  </bookViews>
  <sheets>
    <sheet name="Было_стало кап.ремонт" sheetId="1" r:id="rId1"/>
  </sheets>
  <definedNames>
    <definedName name="_xlnm.Print_Area" localSheetId="0">'Было_стало кап.ремонт'!$B$1:$AI$32</definedName>
  </definedNames>
  <calcPr calcId="162913"/>
</workbook>
</file>

<file path=xl/calcChain.xml><?xml version="1.0" encoding="utf-8"?>
<calcChain xmlns="http://schemas.openxmlformats.org/spreadsheetml/2006/main">
  <c r="AG18" i="1" l="1"/>
  <c r="T24" i="1" l="1"/>
  <c r="AF29" i="1"/>
  <c r="AE29" i="1"/>
  <c r="P29" i="1"/>
  <c r="O29" i="1"/>
  <c r="N29" i="1"/>
  <c r="M29" i="1"/>
  <c r="L29" i="1"/>
  <c r="K29" i="1"/>
  <c r="AD28" i="1"/>
  <c r="U28" i="1"/>
  <c r="T28" i="1"/>
  <c r="S28" i="1"/>
  <c r="AD27" i="1"/>
  <c r="U27" i="1"/>
  <c r="T27" i="1"/>
  <c r="S27" i="1"/>
  <c r="R27" i="1" s="1"/>
  <c r="AD26" i="1"/>
  <c r="U26" i="1"/>
  <c r="T26" i="1"/>
  <c r="S26" i="1"/>
  <c r="AD25" i="1"/>
  <c r="U25" i="1"/>
  <c r="T25" i="1"/>
  <c r="S25" i="1"/>
  <c r="R25" i="1"/>
  <c r="AD24" i="1"/>
  <c r="U24" i="1"/>
  <c r="S24" i="1"/>
  <c r="R24" i="1" s="1"/>
  <c r="AD23" i="1"/>
  <c r="U23" i="1"/>
  <c r="T23" i="1"/>
  <c r="S23" i="1"/>
  <c r="R23" i="1" s="1"/>
  <c r="AD22" i="1"/>
  <c r="U22" i="1"/>
  <c r="T22" i="1"/>
  <c r="S22" i="1"/>
  <c r="AI21" i="1"/>
  <c r="AD21" i="1" s="1"/>
  <c r="AH21" i="1"/>
  <c r="AG21" i="1"/>
  <c r="U21" i="1"/>
  <c r="R21" i="1" s="1"/>
  <c r="T21" i="1"/>
  <c r="S21" i="1"/>
  <c r="AI20" i="1"/>
  <c r="AI29" i="1" s="1"/>
  <c r="AH20" i="1"/>
  <c r="AH29" i="1" s="1"/>
  <c r="AH31" i="1" s="1"/>
  <c r="AG20" i="1"/>
  <c r="AG29" i="1" s="1"/>
  <c r="U20" i="1"/>
  <c r="R20" i="1" s="1"/>
  <c r="T20" i="1"/>
  <c r="S20" i="1"/>
  <c r="AD19" i="1"/>
  <c r="U19" i="1"/>
  <c r="T19" i="1"/>
  <c r="S19" i="1"/>
  <c r="R19" i="1"/>
  <c r="AD18" i="1"/>
  <c r="U18" i="1"/>
  <c r="T18" i="1"/>
  <c r="S18" i="1"/>
  <c r="R18" i="1" s="1"/>
  <c r="AD17" i="1"/>
  <c r="U17" i="1"/>
  <c r="T17" i="1"/>
  <c r="S17" i="1"/>
  <c r="R17" i="1" s="1"/>
  <c r="AD16" i="1"/>
  <c r="U16" i="1"/>
  <c r="R16" i="1" s="1"/>
  <c r="T16" i="1"/>
  <c r="S16" i="1"/>
  <c r="AD15" i="1"/>
  <c r="U15" i="1"/>
  <c r="T15" i="1"/>
  <c r="S15" i="1"/>
  <c r="R15" i="1"/>
  <c r="AD14" i="1"/>
  <c r="U14" i="1"/>
  <c r="T14" i="1"/>
  <c r="S14" i="1"/>
  <c r="R14" i="1" s="1"/>
  <c r="AD13" i="1"/>
  <c r="U13" i="1"/>
  <c r="T13" i="1"/>
  <c r="S13" i="1"/>
  <c r="R13" i="1" s="1"/>
  <c r="AD12" i="1"/>
  <c r="U12" i="1"/>
  <c r="R12" i="1" s="1"/>
  <c r="T12" i="1"/>
  <c r="S12" i="1"/>
  <c r="AD11" i="1"/>
  <c r="U11" i="1"/>
  <c r="T11" i="1"/>
  <c r="S11" i="1"/>
  <c r="R11" i="1"/>
  <c r="AD10" i="1"/>
  <c r="U10" i="1"/>
  <c r="T10" i="1"/>
  <c r="S10" i="1"/>
  <c r="R10" i="1" s="1"/>
  <c r="AD9" i="1"/>
  <c r="U9" i="1"/>
  <c r="T9" i="1"/>
  <c r="R9" i="1" s="1"/>
  <c r="S9" i="1"/>
  <c r="AD8" i="1"/>
  <c r="U8" i="1"/>
  <c r="R8" i="1" s="1"/>
  <c r="T8" i="1"/>
  <c r="S8" i="1"/>
  <c r="AD7" i="1"/>
  <c r="U7" i="1"/>
  <c r="T7" i="1"/>
  <c r="S7" i="1"/>
  <c r="R7" i="1"/>
  <c r="K7" i="1"/>
  <c r="AD6" i="1"/>
  <c r="U6" i="1"/>
  <c r="U29" i="1" s="1"/>
  <c r="T6" i="1"/>
  <c r="T29" i="1" s="1"/>
  <c r="S6" i="1"/>
  <c r="K6" i="1"/>
  <c r="R28" i="1" l="1"/>
  <c r="R22" i="1"/>
  <c r="S29" i="1"/>
  <c r="R26" i="1"/>
  <c r="AD20" i="1"/>
  <c r="AD29" i="1" s="1"/>
  <c r="R6" i="1"/>
  <c r="R29" i="1" s="1"/>
</calcChain>
</file>

<file path=xl/sharedStrings.xml><?xml version="1.0" encoding="utf-8"?>
<sst xmlns="http://schemas.openxmlformats.org/spreadsheetml/2006/main" count="248" uniqueCount="86">
  <si>
    <t>Изменения по мероприятиям капитального ремонта региональной программы модернизации (субъекта РФ)</t>
  </si>
  <si>
    <t>Утвержденная программа</t>
  </si>
  <si>
    <t>Изменения (+/-)</t>
  </si>
  <si>
    <t>Новая версия программы</t>
  </si>
  <si>
    <t>№ п/п</t>
  </si>
  <si>
    <t>Наименование юридического лица (полностью)</t>
  </si>
  <si>
    <t xml:space="preserve">Наименование объекта  
</t>
  </si>
  <si>
    <t>Адрес объекта</t>
  </si>
  <si>
    <t>Износ, %</t>
  </si>
  <si>
    <t>Планируемое мероприятие (капитальный ремонт, выборочный ремонт)</t>
  </si>
  <si>
    <t>Количество населения, обслуживаемое медицинской организацией (структурным подразделением)</t>
  </si>
  <si>
    <r>
      <t xml:space="preserve">Площадь объектов                </t>
    </r>
    <r>
      <rPr>
        <b/>
        <i/>
        <sz val="14"/>
        <color theme="1"/>
        <rFont val="Times New Roman"/>
      </rPr>
      <t>(кв. м)</t>
    </r>
  </si>
  <si>
    <t>Мощность объекта</t>
  </si>
  <si>
    <r>
      <t xml:space="preserve">Планируемая стоимость работ, </t>
    </r>
    <r>
      <rPr>
        <b/>
        <i/>
        <sz val="14"/>
        <color theme="1"/>
        <rFont val="Times New Roman"/>
      </rPr>
      <t>тысяч рублей</t>
    </r>
  </si>
  <si>
    <t>в том числе по годам</t>
  </si>
  <si>
    <t>паллпп</t>
  </si>
  <si>
    <t xml:space="preserve">Планируемая стоимость работ, руб. </t>
  </si>
  <si>
    <t>Государственное бюджетное учреждение здравоохранения Камчатского края "Елизовская районная больница"</t>
  </si>
  <si>
    <t>врачебная амбулатория</t>
  </si>
  <si>
    <t>684024 Камчатский край, Елизовский район, п. Лесной, ул. Чапаева, 1</t>
  </si>
  <si>
    <t>Выборочный капитальный ремонт</t>
  </si>
  <si>
    <t>25 посещений в смену</t>
  </si>
  <si>
    <t>684000 Камчатский край, елизовский район, с. Коряки ул. Вилкова, 1</t>
  </si>
  <si>
    <t>25 посещений в смену          (4 койки дневного стационара)</t>
  </si>
  <si>
    <t>684000 Камчатский край, Елизовский район, с. Коряки  ул. Вилкова,1</t>
  </si>
  <si>
    <t xml:space="preserve">25 посещений в смену
 (4 койки дневного стационара) </t>
  </si>
  <si>
    <t>684020 Камчатский край, елизовский район, п. Раздольный ул. Лесная,1</t>
  </si>
  <si>
    <t>684029 Камчатский край, Елизовский район, п. Сокоч ул. Юбилейная,3</t>
  </si>
  <si>
    <t>25 посещений в смену (10 коек круглосуточного пребывания, 4 койки дневного стационара)</t>
  </si>
  <si>
    <t>поликлиника детская</t>
  </si>
  <si>
    <t>684000 Камчаткий край, Елизовский район, г. Елизово ул. Школьная,3</t>
  </si>
  <si>
    <t>684035 Камчатский край, Елизовский район, с. Паратунка ул. Нагорная,34</t>
  </si>
  <si>
    <t>25 посещений в смену (5 коек дневного стационара)</t>
  </si>
  <si>
    <t>684016 Камчатский край, Елизовский район, п. Нагорный ул. Совхозная,20</t>
  </si>
  <si>
    <t>Государственное бюджетное учреждение здравоохранения Камчатского края "Усть-Большерецкая районная больница"</t>
  </si>
  <si>
    <t>фельдшерско-акушерский пункт</t>
  </si>
  <si>
    <t>684121 Камчаткий край, Усть-Большерецкий район, с. Кавалерское, ул. Строительная, 8</t>
  </si>
  <si>
    <t>15 посещений в смену</t>
  </si>
  <si>
    <t>Государственное бюджетное учреждение здравоохранения Камчатского края "Соболевская районная больница"</t>
  </si>
  <si>
    <t>поликлиника</t>
  </si>
  <si>
    <t>684200 Камчатский край Соболевский район, с.Соболево ул.Родыгина, 12</t>
  </si>
  <si>
    <t>55 посещений в смену</t>
  </si>
  <si>
    <t>684104 Камчатский край, Усть-Большерецкий район, с.Апача, ул.Школьная 1</t>
  </si>
  <si>
    <t>16 посещений  в смену</t>
  </si>
  <si>
    <t>Государственное бюджетное учреждение здравоохранения Камчатского края "Мильковская районная больница"</t>
  </si>
  <si>
    <t>684300 Камчатский край, Мильковский район, с.Мильково, ул.Советская, 26</t>
  </si>
  <si>
    <t>275 посещений в смену</t>
  </si>
  <si>
    <t>Государственное бюджетное учреждение здравоохранения "Корякская окружная больница"</t>
  </si>
  <si>
    <t>688000 Камчатский край, Тигильский район, пгт.Палана,ул.Обухова, 
д.12 Е</t>
  </si>
  <si>
    <t>150 посещений в смену</t>
  </si>
  <si>
    <t>районная больница</t>
  </si>
  <si>
    <t>688000 Камчатский край, Тигильский район, пгт.Палана ул.Обухова,д.12</t>
  </si>
  <si>
    <t>32 койки круглосуточного пребывания, 17 коек дневного стационара</t>
  </si>
  <si>
    <t>Государственное бюджетное учреждение здравоохранения Камчатского края "Тигильская районная больница"</t>
  </si>
  <si>
    <t>688600 Камчатский край, Тигильский район, с. Тигиль, ул. Лесная д.3</t>
  </si>
  <si>
    <t>55 посещений в смену (43 койки круглосуточного пребывания, 12 коек дневного стационара)</t>
  </si>
  <si>
    <t>Государственное бюджетное учреждение здравоохранения Камчатского края "Вилючинская городская больница"</t>
  </si>
  <si>
    <t>городская больница</t>
  </si>
  <si>
    <t>684090 Камчатский край, г. Вилючинск, ул. Победы, 1"А"</t>
  </si>
  <si>
    <t>500 посещений в смену (69 коек круглосуточного пребывания, 29 коек дневного стационара)</t>
  </si>
  <si>
    <t xml:space="preserve">городская больница </t>
  </si>
  <si>
    <t>684090 Камчатский край, г. Вилючинск, ул. Спортивная, 12</t>
  </si>
  <si>
    <t xml:space="preserve">5 коек круглосуточного пребывания
</t>
  </si>
  <si>
    <t>Государственное бюджетное учреждение здравоохранения Камчатского края "Олюторская районная больница"</t>
  </si>
  <si>
    <t>688824 Камчатский край, Олюторский район, с.Средние Пахачи, пер.Речной, 47</t>
  </si>
  <si>
    <t>Государственное бюджетное учреждение здравоохранения Камчатского края  "Карагинская районная больница"</t>
  </si>
  <si>
    <t>688700,  Камчатский край, Карагинский район, п.Оссора, ул. Лукашевского, 49</t>
  </si>
  <si>
    <t>3 коек круглосуточного пребывания</t>
  </si>
  <si>
    <t>отделение общей врачебной практики (семейной медицины)</t>
  </si>
  <si>
    <t>688710,  Камчатский край, Карагинский район, с.Тымлат, ул. Набережная, 18</t>
  </si>
  <si>
    <t>50 посещений в смену</t>
  </si>
  <si>
    <t>Государственное бюджетное учреждение здравоохранения Камчатского края  "Быстринская районная больница"</t>
  </si>
  <si>
    <t>684355,  Камчатский край, Быстринский район,с. Анавгай, ул. Ленинская, 41</t>
  </si>
  <si>
    <t>Комплексный капитальный ремонт</t>
  </si>
  <si>
    <t>25 посещений  в смену</t>
  </si>
  <si>
    <t>684355,  Камчатский край, Быстринский район, с. Анавгай, ул. Ленинская, 41</t>
  </si>
  <si>
    <t>Включение нового объекта</t>
  </si>
  <si>
    <t>Государственное бюджетное учреждение здравоохранения Камчатского края  "Никольская районная больница"</t>
  </si>
  <si>
    <t>684500, Камчатский край, Алеутский район, с. Никольское, ул. 50 лет Октября, 15А, 15Б</t>
  </si>
  <si>
    <t>20 посещений  в смену, 2 койки дневного стационара, 12 коек круглосуточного пребывания</t>
  </si>
  <si>
    <t>Государственное бюджетное учреждение здравоохранения Камчатского края  "Тигильская районная больница"</t>
  </si>
  <si>
    <t>688621, Камчатский край, Тигильский район, с. Ковран, ул. 50 лет Октября д.22</t>
  </si>
  <si>
    <t>20 посещений  в смену</t>
  </si>
  <si>
    <t>688612, Камчатский край, Тигильский район, с. Седанка, ул.Советская д.9</t>
  </si>
  <si>
    <t>Итого</t>
  </si>
  <si>
    <t>соглаш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</si>
</sst>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00"/>
    <numFmt numFmtId="167" formatCode="#,##0.0000000"/>
  </numFmts>
  <fonts count="29">
    <font>
      <sz val="11"/>
      <color theme="1"/>
      <name val="Calibri"/>
    </font>
    <font>
      <sz val="11"/>
      <color theme="1"/>
      <name val="Calibri"/>
      <scheme val="minor"/>
    </font>
    <font>
      <b/>
      <sz val="22"/>
      <color theme="1"/>
      <name val="Times New Roman"/>
    </font>
    <font>
      <sz val="10"/>
      <color theme="1"/>
      <name val="AngsanaUPC"/>
    </font>
    <font>
      <sz val="16"/>
      <color theme="1"/>
      <name val="Times New Roman"/>
    </font>
    <font>
      <b/>
      <sz val="16"/>
      <name val="Times New Roman"/>
    </font>
    <font>
      <sz val="14"/>
      <color theme="1"/>
      <name val="Times New Roman"/>
    </font>
    <font>
      <b/>
      <sz val="14"/>
      <name val="Times New Roman"/>
    </font>
    <font>
      <sz val="14"/>
      <color theme="1"/>
      <name val="Calibri"/>
      <scheme val="minor"/>
    </font>
    <font>
      <sz val="14"/>
      <name val="Times New Roman"/>
    </font>
    <font>
      <sz val="11"/>
      <name val="Calibri"/>
      <scheme val="minor"/>
    </font>
    <font>
      <sz val="14"/>
      <name val="Calibri"/>
      <scheme val="minor"/>
    </font>
    <font>
      <sz val="12"/>
      <color theme="1"/>
      <name val="Times New Roman"/>
    </font>
    <font>
      <sz val="12"/>
      <name val="Times New Roman"/>
    </font>
    <font>
      <sz val="14"/>
      <color rgb="FFFF0066"/>
      <name val="Times New Roman"/>
    </font>
    <font>
      <sz val="12"/>
      <color rgb="FFFF0000"/>
      <name val="Times New Roman"/>
    </font>
    <font>
      <sz val="12"/>
      <color rgb="FFFF0066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sz val="14"/>
      <color rgb="FF843C0B"/>
      <name val="Times New Roman"/>
    </font>
    <font>
      <b/>
      <sz val="12"/>
      <color theme="1"/>
      <name val="Times New Roman"/>
    </font>
    <font>
      <b/>
      <sz val="12"/>
      <color rgb="FF843C0B"/>
      <name val="Times New Roman"/>
    </font>
    <font>
      <sz val="10"/>
      <name val="Times New Roman"/>
    </font>
    <font>
      <sz val="10"/>
      <color theme="0"/>
      <name val="Times New Roman"/>
    </font>
    <font>
      <b/>
      <i/>
      <sz val="14"/>
      <color theme="1"/>
      <name val="Times New Roman"/>
    </font>
    <font>
      <sz val="14"/>
      <color rgb="FFFF006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6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92D050"/>
      </patternFill>
    </fill>
    <fill>
      <patternFill patternType="solid">
        <fgColor rgb="FFFFFF00"/>
      </patternFill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1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/>
    <xf numFmtId="0" fontId="6" fillId="0" borderId="13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8" fillId="0" borderId="0" xfId="0" applyNumberFormat="1" applyFont="1"/>
    <xf numFmtId="0" fontId="8" fillId="0" borderId="9" xfId="0" applyNumberFormat="1" applyFont="1" applyBorder="1"/>
    <xf numFmtId="0" fontId="6" fillId="2" borderId="15" xfId="0" applyNumberFormat="1" applyFont="1" applyFill="1" applyBorder="1" applyAlignment="1">
      <alignment horizontal="center" vertical="center" wrapText="1"/>
    </xf>
    <xf numFmtId="1" fontId="7" fillId="0" borderId="14" xfId="0" applyNumberFormat="1" applyFont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/>
    <xf numFmtId="0" fontId="9" fillId="0" borderId="14" xfId="0" applyNumberFormat="1" applyFont="1" applyBorder="1"/>
    <xf numFmtId="0" fontId="9" fillId="0" borderId="15" xfId="0" applyNumberFormat="1" applyFont="1" applyBorder="1"/>
    <xf numFmtId="0" fontId="10" fillId="2" borderId="0" xfId="0" applyNumberFormat="1" applyFont="1" applyFill="1"/>
    <xf numFmtId="0" fontId="10" fillId="2" borderId="9" xfId="0" applyNumberFormat="1" applyFont="1" applyFill="1" applyBorder="1"/>
    <xf numFmtId="0" fontId="9" fillId="2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center" vertical="center" wrapText="1"/>
    </xf>
    <xf numFmtId="1" fontId="9" fillId="0" borderId="20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0" fontId="11" fillId="2" borderId="13" xfId="0" applyNumberFormat="1" applyFont="1" applyFill="1" applyBorder="1"/>
    <xf numFmtId="0" fontId="9" fillId="0" borderId="13" xfId="0" applyNumberFormat="1" applyFont="1" applyBorder="1" applyAlignment="1">
      <alignment horizontal="center" vertical="center" wrapText="1"/>
    </xf>
    <xf numFmtId="165" fontId="12" fillId="2" borderId="14" xfId="0" applyNumberFormat="1" applyFont="1" applyFill="1" applyBorder="1" applyAlignment="1">
      <alignment horizontal="center" vertical="center" wrapText="1"/>
    </xf>
    <xf numFmtId="165" fontId="13" fillId="2" borderId="14" xfId="0" applyNumberFormat="1" applyFont="1" applyFill="1" applyBorder="1" applyAlignment="1">
      <alignment horizontal="center" vertical="center" wrapText="1"/>
    </xf>
    <xf numFmtId="166" fontId="13" fillId="2" borderId="14" xfId="0" applyNumberFormat="1" applyFont="1" applyFill="1" applyBorder="1" applyAlignment="1">
      <alignment horizontal="center" vertical="center" wrapText="1"/>
    </xf>
    <xf numFmtId="166" fontId="13" fillId="2" borderId="15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11" fillId="0" borderId="14" xfId="0" applyNumberFormat="1" applyFont="1" applyBorder="1"/>
    <xf numFmtId="164" fontId="14" fillId="0" borderId="14" xfId="0" applyNumberFormat="1" applyFont="1" applyBorder="1" applyAlignment="1">
      <alignment horizontal="center" vertical="center" wrapText="1"/>
    </xf>
    <xf numFmtId="164" fontId="14" fillId="0" borderId="15" xfId="0" applyNumberFormat="1" applyFont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center" vertical="center" wrapText="1"/>
    </xf>
    <xf numFmtId="164" fontId="13" fillId="0" borderId="14" xfId="0" applyNumberFormat="1" applyFont="1" applyBorder="1" applyAlignment="1">
      <alignment horizontal="center" vertical="center" wrapText="1"/>
    </xf>
    <xf numFmtId="165" fontId="15" fillId="0" borderId="15" xfId="0" applyNumberFormat="1" applyFont="1" applyBorder="1" applyAlignment="1">
      <alignment horizontal="center" vertical="center" wrapText="1"/>
    </xf>
    <xf numFmtId="164" fontId="13" fillId="2" borderId="14" xfId="0" applyNumberFormat="1" applyFont="1" applyFill="1" applyBorder="1" applyAlignment="1">
      <alignment horizontal="center" vertical="center" wrapText="1"/>
    </xf>
    <xf numFmtId="164" fontId="13" fillId="2" borderId="15" xfId="0" applyNumberFormat="1" applyFont="1" applyFill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center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13" fillId="0" borderId="15" xfId="0" applyNumberFormat="1" applyFont="1" applyBorder="1" applyAlignment="1">
      <alignment horizontal="center" vertical="center" wrapText="1"/>
    </xf>
    <xf numFmtId="164" fontId="14" fillId="2" borderId="14" xfId="0" applyNumberFormat="1" applyFont="1" applyFill="1" applyBorder="1" applyAlignment="1">
      <alignment horizontal="center" vertical="center" wrapText="1"/>
    </xf>
    <xf numFmtId="164" fontId="17" fillId="0" borderId="14" xfId="0" applyNumberFormat="1" applyFont="1" applyBorder="1" applyAlignment="1">
      <alignment horizontal="center" vertical="center" wrapText="1"/>
    </xf>
    <xf numFmtId="165" fontId="16" fillId="0" borderId="14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vertical="center" wrapText="1"/>
    </xf>
    <xf numFmtId="164" fontId="12" fillId="2" borderId="15" xfId="0" applyNumberFormat="1" applyFont="1" applyFill="1" applyBorder="1" applyAlignment="1">
      <alignment vertical="center" wrapText="1"/>
    </xf>
    <xf numFmtId="0" fontId="9" fillId="2" borderId="26" xfId="0" applyNumberFormat="1" applyFont="1" applyFill="1" applyBorder="1" applyAlignment="1">
      <alignment vertical="center" wrapText="1"/>
    </xf>
    <xf numFmtId="0" fontId="14" fillId="0" borderId="13" xfId="0" applyNumberFormat="1" applyFont="1" applyBorder="1" applyAlignment="1">
      <alignment horizontal="center" vertical="center" wrapText="1"/>
    </xf>
    <xf numFmtId="0" fontId="14" fillId="0" borderId="14" xfId="0" applyNumberFormat="1" applyFont="1" applyBorder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 wrapText="1"/>
    </xf>
    <xf numFmtId="164" fontId="16" fillId="0" borderId="14" xfId="0" applyNumberFormat="1" applyFont="1" applyBorder="1" applyAlignment="1">
      <alignment horizontal="center" vertical="center" wrapText="1"/>
    </xf>
    <xf numFmtId="164" fontId="16" fillId="2" borderId="15" xfId="0" applyNumberFormat="1" applyFont="1" applyFill="1" applyBorder="1" applyAlignment="1">
      <alignment vertical="center" wrapText="1"/>
    </xf>
    <xf numFmtId="0" fontId="10" fillId="2" borderId="27" xfId="0" applyNumberFormat="1" applyFont="1" applyFill="1" applyBorder="1"/>
    <xf numFmtId="0" fontId="9" fillId="2" borderId="31" xfId="0" applyNumberFormat="1" applyFont="1" applyFill="1" applyBorder="1" applyAlignment="1">
      <alignment horizontal="center" vertical="center" wrapText="1"/>
    </xf>
    <xf numFmtId="164" fontId="9" fillId="2" borderId="31" xfId="0" applyNumberFormat="1" applyFont="1" applyFill="1" applyBorder="1" applyAlignment="1">
      <alignment horizontal="center" vertical="center" wrapText="1"/>
    </xf>
    <xf numFmtId="164" fontId="19" fillId="2" borderId="31" xfId="0" applyNumberFormat="1" applyFont="1" applyFill="1" applyBorder="1" applyAlignment="1">
      <alignment horizontal="center" vertical="center" wrapText="1"/>
    </xf>
    <xf numFmtId="164" fontId="19" fillId="2" borderId="32" xfId="0" applyNumberFormat="1" applyFont="1" applyFill="1" applyBorder="1" applyAlignment="1">
      <alignment horizontal="center" vertical="center" wrapText="1"/>
    </xf>
    <xf numFmtId="0" fontId="11" fillId="2" borderId="28" xfId="0" applyNumberFormat="1" applyFont="1" applyFill="1" applyBorder="1"/>
    <xf numFmtId="164" fontId="14" fillId="2" borderId="31" xfId="0" applyNumberFormat="1" applyFont="1" applyFill="1" applyBorder="1" applyAlignment="1">
      <alignment horizontal="center" vertical="center" wrapText="1"/>
    </xf>
    <xf numFmtId="164" fontId="17" fillId="2" borderId="31" xfId="0" applyNumberFormat="1" applyFont="1" applyFill="1" applyBorder="1" applyAlignment="1">
      <alignment horizontal="center" vertical="center" wrapText="1"/>
    </xf>
    <xf numFmtId="165" fontId="20" fillId="0" borderId="31" xfId="0" applyNumberFormat="1" applyFont="1" applyBorder="1" applyAlignment="1">
      <alignment horizontal="center" vertical="center" wrapText="1"/>
    </xf>
    <xf numFmtId="165" fontId="21" fillId="0" borderId="31" xfId="0" applyNumberFormat="1" applyFont="1" applyBorder="1" applyAlignment="1">
      <alignment horizontal="center" vertical="center" wrapText="1"/>
    </xf>
    <xf numFmtId="0" fontId="22" fillId="2" borderId="0" xfId="0" applyNumberFormat="1" applyFont="1" applyFill="1" applyAlignment="1">
      <alignment horizontal="center" vertical="center" wrapText="1"/>
    </xf>
    <xf numFmtId="164" fontId="22" fillId="2" borderId="0" xfId="0" applyNumberFormat="1" applyFont="1" applyFill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 wrapText="1"/>
    </xf>
    <xf numFmtId="167" fontId="22" fillId="2" borderId="0" xfId="0" applyNumberFormat="1" applyFont="1" applyFill="1" applyAlignment="1">
      <alignment horizontal="center" vertical="center" wrapText="1"/>
    </xf>
    <xf numFmtId="0" fontId="22" fillId="2" borderId="0" xfId="0" applyNumberFormat="1" applyFont="1" applyFill="1" applyAlignment="1">
      <alignment vertical="top" wrapText="1"/>
    </xf>
    <xf numFmtId="165" fontId="22" fillId="2" borderId="0" xfId="0" applyNumberFormat="1" applyFont="1" applyFill="1" applyAlignment="1">
      <alignment horizontal="center" vertical="center" wrapText="1"/>
    </xf>
    <xf numFmtId="0" fontId="6" fillId="0" borderId="15" xfId="0" applyNumberFormat="1" applyFont="1" applyBorder="1" applyAlignment="1">
      <alignment horizontal="center"/>
    </xf>
    <xf numFmtId="0" fontId="6" fillId="0" borderId="16" xfId="0" applyNumberFormat="1" applyFont="1" applyBorder="1" applyAlignment="1">
      <alignment horizontal="center"/>
    </xf>
    <xf numFmtId="0" fontId="6" fillId="0" borderId="17" xfId="0" applyNumberFormat="1" applyFont="1" applyBorder="1" applyAlignment="1">
      <alignment horizontal="center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6" fillId="2" borderId="19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0" fontId="9" fillId="2" borderId="28" xfId="0" applyNumberFormat="1" applyFont="1" applyFill="1" applyBorder="1" applyAlignment="1">
      <alignment horizontal="center" vertical="center" wrapText="1"/>
    </xf>
    <xf numFmtId="0" fontId="9" fillId="2" borderId="29" xfId="0" applyNumberFormat="1" applyFont="1" applyFill="1" applyBorder="1" applyAlignment="1">
      <alignment horizontal="center" vertical="center" wrapText="1"/>
    </xf>
    <xf numFmtId="0" fontId="9" fillId="2" borderId="30" xfId="0" applyNumberFormat="1" applyFont="1" applyFill="1" applyBorder="1" applyAlignment="1">
      <alignment horizontal="center" vertical="center" wrapText="1"/>
    </xf>
    <xf numFmtId="0" fontId="9" fillId="2" borderId="24" xfId="0" applyNumberFormat="1" applyFont="1" applyFill="1" applyBorder="1" applyAlignment="1">
      <alignment horizontal="left" vertical="center" wrapText="1"/>
    </xf>
    <xf numFmtId="0" fontId="9" fillId="2" borderId="16" xfId="0" applyNumberFormat="1" applyFont="1" applyFill="1" applyBorder="1" applyAlignment="1">
      <alignment horizontal="left" vertical="center" wrapText="1"/>
    </xf>
    <xf numFmtId="0" fontId="9" fillId="2" borderId="25" xfId="0" applyNumberFormat="1" applyFont="1" applyFill="1" applyBorder="1" applyAlignment="1">
      <alignment horizontal="left" vertical="center" wrapText="1"/>
    </xf>
    <xf numFmtId="0" fontId="22" fillId="2" borderId="0" xfId="0" applyNumberFormat="1" applyFont="1" applyFill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4" fillId="4" borderId="11" xfId="0" applyNumberFormat="1" applyFont="1" applyFill="1" applyBorder="1" applyAlignment="1">
      <alignment horizontal="center" vertical="center" wrapText="1"/>
    </xf>
    <xf numFmtId="0" fontId="4" fillId="4" borderId="12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0" fontId="4" fillId="3" borderId="10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64" fontId="25" fillId="0" borderId="14" xfId="0" applyNumberFormat="1" applyFont="1" applyBorder="1" applyAlignment="1">
      <alignment horizontal="center" vertical="center" wrapText="1"/>
    </xf>
    <xf numFmtId="165" fontId="27" fillId="0" borderId="15" xfId="0" applyNumberFormat="1" applyFont="1" applyFill="1" applyBorder="1" applyAlignment="1">
      <alignment horizontal="center" vertical="center" wrapText="1"/>
    </xf>
    <xf numFmtId="164" fontId="9" fillId="0" borderId="21" xfId="0" applyNumberFormat="1" applyFont="1" applyFill="1" applyBorder="1" applyAlignment="1">
      <alignment horizontal="center" vertical="center" wrapText="1"/>
    </xf>
    <xf numFmtId="165" fontId="18" fillId="0" borderId="14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Fill="1" applyBorder="1" applyAlignment="1">
      <alignment horizontal="center" vertical="center" wrapText="1"/>
    </xf>
    <xf numFmtId="165" fontId="28" fillId="0" borderId="14" xfId="0" applyNumberFormat="1" applyFont="1" applyFill="1" applyBorder="1" applyAlignment="1">
      <alignment horizontal="center" vertical="center" wrapText="1"/>
    </xf>
    <xf numFmtId="164" fontId="26" fillId="0" borderId="14" xfId="0" applyNumberFormat="1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horizontal="center" vertical="center" wrapText="1"/>
    </xf>
    <xf numFmtId="164" fontId="13" fillId="0" borderId="15" xfId="0" applyNumberFormat="1" applyFont="1" applyFill="1" applyBorder="1" applyAlignment="1">
      <alignment horizontal="center" vertical="center" wrapText="1"/>
    </xf>
    <xf numFmtId="164" fontId="26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tabSelected="1" topLeftCell="U1" zoomScale="60" zoomScaleNormal="60" workbookViewId="0">
      <selection activeCell="AH24" sqref="AH24"/>
    </sheetView>
  </sheetViews>
  <sheetFormatPr defaultColWidth="9.1796875" defaultRowHeight="14.5"/>
  <cols>
    <col min="1" max="1" width="3.26953125" hidden="1" customWidth="1"/>
    <col min="2" max="2" width="6.1796875" customWidth="1"/>
    <col min="3" max="3" width="29" customWidth="1"/>
    <col min="4" max="4" width="14.1796875" customWidth="1"/>
    <col min="5" max="5" width="17.54296875" customWidth="1"/>
    <col min="6" max="6" width="9.1796875" customWidth="1"/>
    <col min="7" max="11" width="14.1796875" customWidth="1"/>
    <col min="12" max="12" width="15.26953125" customWidth="1"/>
    <col min="13" max="13" width="14.1796875" customWidth="1"/>
    <col min="14" max="14" width="15.54296875" customWidth="1"/>
    <col min="15" max="15" width="14.7265625" customWidth="1"/>
    <col min="16" max="16" width="15.1796875" customWidth="1"/>
    <col min="17" max="17" width="10.54296875" customWidth="1"/>
    <col min="18" max="21" width="13.453125" customWidth="1"/>
    <col min="22" max="22" width="34.453125" customWidth="1"/>
    <col min="23" max="23" width="21.7265625" style="1" customWidth="1"/>
    <col min="24" max="24" width="17.1796875" style="1" customWidth="1"/>
    <col min="25" max="25" width="10.54296875" customWidth="1"/>
    <col min="26" max="26" width="16.81640625" customWidth="1"/>
    <col min="27" max="27" width="13.7265625" style="1" customWidth="1"/>
    <col min="28" max="28" width="11.81640625" customWidth="1"/>
    <col min="29" max="29" width="13.7265625" style="1" customWidth="1"/>
    <col min="30" max="30" width="13.7265625" customWidth="1"/>
    <col min="31" max="31" width="12.6328125" style="1" customWidth="1"/>
    <col min="32" max="32" width="12.81640625" style="1" customWidth="1"/>
    <col min="33" max="33" width="21.08984375" style="1" customWidth="1"/>
    <col min="34" max="34" width="14.81640625" style="1" customWidth="1"/>
    <col min="35" max="35" width="14.453125" style="1" customWidth="1"/>
    <col min="36" max="36" width="9.1796875" bestFit="1" customWidth="1"/>
  </cols>
  <sheetData>
    <row r="1" spans="1:35" s="2" customFormat="1" ht="35.25" customHeight="1">
      <c r="A1" s="3"/>
      <c r="B1" s="4"/>
      <c r="C1" s="94" t="s">
        <v>0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6"/>
      <c r="V1" s="97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9"/>
    </row>
    <row r="2" spans="1:35" s="2" customFormat="1" ht="17.25" customHeight="1">
      <c r="A2" s="5"/>
      <c r="B2" s="106" t="s">
        <v>1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8"/>
      <c r="Q2" s="103" t="s">
        <v>2</v>
      </c>
      <c r="R2" s="104"/>
      <c r="S2" s="104"/>
      <c r="T2" s="104"/>
      <c r="U2" s="105"/>
      <c r="V2" s="100" t="s">
        <v>3</v>
      </c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2"/>
    </row>
    <row r="3" spans="1:35" ht="18" customHeight="1">
      <c r="A3" s="6"/>
      <c r="B3" s="82" t="s">
        <v>4</v>
      </c>
      <c r="C3" s="78" t="s">
        <v>5</v>
      </c>
      <c r="D3" s="80" t="s">
        <v>6</v>
      </c>
      <c r="E3" s="80" t="s">
        <v>7</v>
      </c>
      <c r="F3" s="80" t="s">
        <v>8</v>
      </c>
      <c r="G3" s="80" t="s">
        <v>9</v>
      </c>
      <c r="H3" s="80" t="s">
        <v>10</v>
      </c>
      <c r="I3" s="78" t="s">
        <v>11</v>
      </c>
      <c r="J3" s="80" t="s">
        <v>12</v>
      </c>
      <c r="K3" s="78" t="s">
        <v>13</v>
      </c>
      <c r="L3" s="75" t="s">
        <v>14</v>
      </c>
      <c r="M3" s="76"/>
      <c r="N3" s="76"/>
      <c r="O3" s="76"/>
      <c r="P3" s="77"/>
      <c r="Q3" s="78" t="s">
        <v>15</v>
      </c>
      <c r="R3" s="78" t="s">
        <v>16</v>
      </c>
      <c r="S3" s="84"/>
      <c r="T3" s="85"/>
      <c r="U3" s="86"/>
      <c r="V3" s="82" t="s">
        <v>5</v>
      </c>
      <c r="W3" s="80" t="s">
        <v>6</v>
      </c>
      <c r="X3" s="80" t="s">
        <v>7</v>
      </c>
      <c r="Y3" s="80" t="s">
        <v>8</v>
      </c>
      <c r="Z3" s="80" t="s">
        <v>9</v>
      </c>
      <c r="AA3" s="80" t="s">
        <v>10</v>
      </c>
      <c r="AB3" s="78" t="s">
        <v>11</v>
      </c>
      <c r="AC3" s="80" t="s">
        <v>12</v>
      </c>
      <c r="AD3" s="78" t="s">
        <v>13</v>
      </c>
      <c r="AE3" s="75" t="s">
        <v>14</v>
      </c>
      <c r="AF3" s="76"/>
      <c r="AG3" s="76"/>
      <c r="AH3" s="76"/>
      <c r="AI3" s="77"/>
    </row>
    <row r="4" spans="1:35" s="10" customFormat="1" ht="18.5">
      <c r="A4" s="11"/>
      <c r="B4" s="83"/>
      <c r="C4" s="79"/>
      <c r="D4" s="81"/>
      <c r="E4" s="81"/>
      <c r="F4" s="81"/>
      <c r="G4" s="81"/>
      <c r="H4" s="81"/>
      <c r="I4" s="79"/>
      <c r="J4" s="81"/>
      <c r="K4" s="79"/>
      <c r="L4" s="9">
        <v>2021</v>
      </c>
      <c r="M4" s="9">
        <v>2022</v>
      </c>
      <c r="N4" s="9">
        <v>2023</v>
      </c>
      <c r="O4" s="9">
        <v>2024</v>
      </c>
      <c r="P4" s="12">
        <v>2025</v>
      </c>
      <c r="Q4" s="79"/>
      <c r="R4" s="79"/>
      <c r="S4" s="13">
        <v>2023</v>
      </c>
      <c r="T4" s="13">
        <v>2024</v>
      </c>
      <c r="U4" s="14">
        <v>2025</v>
      </c>
      <c r="V4" s="83"/>
      <c r="W4" s="81"/>
      <c r="X4" s="81"/>
      <c r="Y4" s="81"/>
      <c r="Z4" s="81"/>
      <c r="AA4" s="81"/>
      <c r="AB4" s="79"/>
      <c r="AC4" s="81"/>
      <c r="AD4" s="79"/>
      <c r="AE4" s="9">
        <v>2021</v>
      </c>
      <c r="AF4" s="9">
        <v>2022</v>
      </c>
      <c r="AG4" s="9">
        <v>2023</v>
      </c>
      <c r="AH4" s="9">
        <v>2024</v>
      </c>
      <c r="AI4" s="12">
        <v>2025</v>
      </c>
    </row>
    <row r="5" spans="1:35" ht="18">
      <c r="A5" s="6"/>
      <c r="B5" s="7">
        <v>1</v>
      </c>
      <c r="C5" s="8">
        <v>2</v>
      </c>
      <c r="D5" s="9">
        <v>3</v>
      </c>
      <c r="E5" s="9">
        <v>4</v>
      </c>
      <c r="F5" s="8">
        <v>5</v>
      </c>
      <c r="G5" s="8">
        <v>6</v>
      </c>
      <c r="H5" s="8">
        <v>7</v>
      </c>
      <c r="I5" s="8">
        <v>8</v>
      </c>
      <c r="J5" s="9">
        <v>9</v>
      </c>
      <c r="K5" s="8">
        <v>10</v>
      </c>
      <c r="L5" s="8">
        <v>11</v>
      </c>
      <c r="M5" s="8">
        <v>12</v>
      </c>
      <c r="N5" s="8">
        <v>13</v>
      </c>
      <c r="O5" s="8">
        <v>14</v>
      </c>
      <c r="P5" s="15">
        <v>15</v>
      </c>
      <c r="Q5" s="16"/>
      <c r="R5" s="17"/>
      <c r="S5" s="17"/>
      <c r="T5" s="17"/>
      <c r="U5" s="18"/>
      <c r="V5" s="7">
        <v>2</v>
      </c>
      <c r="W5" s="9">
        <v>3</v>
      </c>
      <c r="X5" s="9">
        <v>4</v>
      </c>
      <c r="Y5" s="8">
        <v>5</v>
      </c>
      <c r="Z5" s="8">
        <v>6</v>
      </c>
      <c r="AA5" s="8">
        <v>7</v>
      </c>
      <c r="AB5" s="8">
        <v>8</v>
      </c>
      <c r="AC5" s="9">
        <v>9</v>
      </c>
      <c r="AD5" s="8">
        <v>10</v>
      </c>
      <c r="AE5" s="8">
        <v>11</v>
      </c>
      <c r="AF5" s="8">
        <v>12</v>
      </c>
      <c r="AG5" s="8">
        <v>13</v>
      </c>
      <c r="AH5" s="8">
        <v>14</v>
      </c>
      <c r="AI5" s="15">
        <v>15</v>
      </c>
    </row>
    <row r="6" spans="1:35" s="19" customFormat="1" ht="126">
      <c r="A6" s="20"/>
      <c r="B6" s="21">
        <v>1</v>
      </c>
      <c r="C6" s="22" t="s">
        <v>17</v>
      </c>
      <c r="D6" s="22" t="s">
        <v>18</v>
      </c>
      <c r="E6" s="23" t="s">
        <v>19</v>
      </c>
      <c r="F6" s="24">
        <v>42</v>
      </c>
      <c r="G6" s="22" t="s">
        <v>20</v>
      </c>
      <c r="H6" s="22">
        <v>1593</v>
      </c>
      <c r="I6" s="25">
        <v>165.4</v>
      </c>
      <c r="J6" s="25" t="s">
        <v>21</v>
      </c>
      <c r="K6" s="25">
        <f>L6+M6+N6+O6+P6</f>
        <v>2035</v>
      </c>
      <c r="L6" s="25">
        <v>2035</v>
      </c>
      <c r="M6" s="25"/>
      <c r="N6" s="25"/>
      <c r="O6" s="25"/>
      <c r="P6" s="26"/>
      <c r="Q6" s="27"/>
      <c r="R6" s="25">
        <f t="shared" ref="R6:R28" si="0">S6+T6+U6</f>
        <v>0</v>
      </c>
      <c r="S6" s="25">
        <f t="shared" ref="S6:S28" si="1">AG6-N6</f>
        <v>0</v>
      </c>
      <c r="T6" s="25">
        <f t="shared" ref="T6:T28" si="2">AH6-O6</f>
        <v>0</v>
      </c>
      <c r="U6" s="26">
        <f t="shared" ref="U6:U28" si="3">AI6-P6</f>
        <v>0</v>
      </c>
      <c r="V6" s="28" t="s">
        <v>17</v>
      </c>
      <c r="W6" s="22" t="s">
        <v>18</v>
      </c>
      <c r="X6" s="23" t="s">
        <v>19</v>
      </c>
      <c r="Y6" s="24">
        <v>42</v>
      </c>
      <c r="Z6" s="22" t="s">
        <v>20</v>
      </c>
      <c r="AA6" s="22">
        <v>1593</v>
      </c>
      <c r="AB6" s="25">
        <v>165.4</v>
      </c>
      <c r="AC6" s="25" t="s">
        <v>21</v>
      </c>
      <c r="AD6" s="29">
        <f t="shared" ref="AD6:AD28" si="4">SUM(AE6:AI6)</f>
        <v>2035</v>
      </c>
      <c r="AE6" s="30">
        <v>2035</v>
      </c>
      <c r="AF6" s="31"/>
      <c r="AG6" s="25"/>
      <c r="AH6" s="31"/>
      <c r="AI6" s="32"/>
    </row>
    <row r="7" spans="1:35" s="19" customFormat="1" ht="126">
      <c r="A7" s="20"/>
      <c r="B7" s="21">
        <v>2</v>
      </c>
      <c r="C7" s="22" t="s">
        <v>17</v>
      </c>
      <c r="D7" s="22" t="s">
        <v>18</v>
      </c>
      <c r="E7" s="23" t="s">
        <v>22</v>
      </c>
      <c r="F7" s="33">
        <v>47</v>
      </c>
      <c r="G7" s="22" t="s">
        <v>20</v>
      </c>
      <c r="H7" s="22">
        <v>3656</v>
      </c>
      <c r="I7" s="25">
        <v>602.5</v>
      </c>
      <c r="J7" s="25" t="s">
        <v>23</v>
      </c>
      <c r="K7" s="25">
        <f>L7+M7+N7+O7+P7</f>
        <v>14900</v>
      </c>
      <c r="L7" s="25">
        <v>14900</v>
      </c>
      <c r="M7" s="25"/>
      <c r="N7" s="25"/>
      <c r="O7" s="25"/>
      <c r="P7" s="26"/>
      <c r="Q7" s="27"/>
      <c r="R7" s="25">
        <f t="shared" si="0"/>
        <v>0</v>
      </c>
      <c r="S7" s="25">
        <f t="shared" si="1"/>
        <v>0</v>
      </c>
      <c r="T7" s="25">
        <f t="shared" si="2"/>
        <v>0</v>
      </c>
      <c r="U7" s="26">
        <f t="shared" si="3"/>
        <v>0</v>
      </c>
      <c r="V7" s="28" t="s">
        <v>17</v>
      </c>
      <c r="W7" s="22" t="s">
        <v>18</v>
      </c>
      <c r="X7" s="23" t="s">
        <v>24</v>
      </c>
      <c r="Y7" s="33">
        <v>47</v>
      </c>
      <c r="Z7" s="22" t="s">
        <v>20</v>
      </c>
      <c r="AA7" s="22">
        <v>3656</v>
      </c>
      <c r="AB7" s="25">
        <v>602.5</v>
      </c>
      <c r="AC7" s="25" t="s">
        <v>25</v>
      </c>
      <c r="AD7" s="29">
        <f t="shared" si="4"/>
        <v>14900</v>
      </c>
      <c r="AE7" s="30">
        <v>14900</v>
      </c>
      <c r="AF7" s="31"/>
      <c r="AG7" s="25"/>
      <c r="AH7" s="31"/>
      <c r="AI7" s="32"/>
    </row>
    <row r="8" spans="1:35" s="19" customFormat="1" ht="126">
      <c r="A8" s="20"/>
      <c r="B8" s="21">
        <v>3</v>
      </c>
      <c r="C8" s="22" t="s">
        <v>17</v>
      </c>
      <c r="D8" s="22" t="s">
        <v>18</v>
      </c>
      <c r="E8" s="23" t="s">
        <v>26</v>
      </c>
      <c r="F8" s="22">
        <v>62</v>
      </c>
      <c r="G8" s="22" t="s">
        <v>20</v>
      </c>
      <c r="H8" s="22">
        <v>2824</v>
      </c>
      <c r="I8" s="25">
        <v>383.1</v>
      </c>
      <c r="J8" s="25" t="s">
        <v>21</v>
      </c>
      <c r="K8" s="25">
        <v>5740</v>
      </c>
      <c r="L8" s="34"/>
      <c r="M8" s="25"/>
      <c r="N8" s="25"/>
      <c r="O8" s="25"/>
      <c r="P8" s="26">
        <v>5740</v>
      </c>
      <c r="Q8" s="27"/>
      <c r="R8" s="35">
        <f t="shared" si="0"/>
        <v>14108.943815480001</v>
      </c>
      <c r="S8" s="25">
        <f t="shared" si="1"/>
        <v>0</v>
      </c>
      <c r="T8" s="25">
        <f t="shared" si="2"/>
        <v>0</v>
      </c>
      <c r="U8" s="36">
        <f t="shared" si="3"/>
        <v>14108.943815480001</v>
      </c>
      <c r="V8" s="28" t="s">
        <v>17</v>
      </c>
      <c r="W8" s="22" t="s">
        <v>18</v>
      </c>
      <c r="X8" s="23" t="s">
        <v>26</v>
      </c>
      <c r="Y8" s="22">
        <v>62</v>
      </c>
      <c r="Z8" s="22" t="s">
        <v>20</v>
      </c>
      <c r="AA8" s="22">
        <v>2824</v>
      </c>
      <c r="AB8" s="25">
        <v>383.1</v>
      </c>
      <c r="AC8" s="25" t="s">
        <v>21</v>
      </c>
      <c r="AD8" s="37">
        <f t="shared" si="4"/>
        <v>19848.943815480001</v>
      </c>
      <c r="AE8" s="38"/>
      <c r="AF8" s="38"/>
      <c r="AG8" s="25"/>
      <c r="AH8" s="38"/>
      <c r="AI8" s="39">
        <v>19848.943815480001</v>
      </c>
    </row>
    <row r="9" spans="1:35" s="19" customFormat="1" ht="198">
      <c r="A9" s="20"/>
      <c r="B9" s="21">
        <v>4</v>
      </c>
      <c r="C9" s="22" t="s">
        <v>17</v>
      </c>
      <c r="D9" s="22" t="s">
        <v>18</v>
      </c>
      <c r="E9" s="23" t="s">
        <v>27</v>
      </c>
      <c r="F9" s="22">
        <v>47</v>
      </c>
      <c r="G9" s="22" t="s">
        <v>20</v>
      </c>
      <c r="H9" s="22">
        <v>1141</v>
      </c>
      <c r="I9" s="25">
        <v>475.3</v>
      </c>
      <c r="J9" s="25" t="s">
        <v>28</v>
      </c>
      <c r="K9" s="25">
        <v>22661.734349999999</v>
      </c>
      <c r="L9" s="34"/>
      <c r="M9" s="25">
        <v>22661.734349999999</v>
      </c>
      <c r="N9" s="25"/>
      <c r="O9" s="25"/>
      <c r="P9" s="26"/>
      <c r="Q9" s="27"/>
      <c r="R9" s="25">
        <f t="shared" si="0"/>
        <v>0</v>
      </c>
      <c r="S9" s="25">
        <f t="shared" si="1"/>
        <v>0</v>
      </c>
      <c r="T9" s="25">
        <f t="shared" si="2"/>
        <v>0</v>
      </c>
      <c r="U9" s="26">
        <f t="shared" si="3"/>
        <v>0</v>
      </c>
      <c r="V9" s="28" t="s">
        <v>17</v>
      </c>
      <c r="W9" s="22" t="s">
        <v>18</v>
      </c>
      <c r="X9" s="23" t="s">
        <v>27</v>
      </c>
      <c r="Y9" s="22">
        <v>47</v>
      </c>
      <c r="Z9" s="22" t="s">
        <v>20</v>
      </c>
      <c r="AA9" s="22">
        <v>1141</v>
      </c>
      <c r="AB9" s="25">
        <v>475.3</v>
      </c>
      <c r="AC9" s="25" t="s">
        <v>28</v>
      </c>
      <c r="AD9" s="29">
        <f t="shared" si="4"/>
        <v>22661.734349999999</v>
      </c>
      <c r="AE9" s="38"/>
      <c r="AF9" s="29">
        <v>22661.734349999999</v>
      </c>
      <c r="AG9" s="25"/>
      <c r="AH9" s="40"/>
      <c r="AI9" s="41"/>
    </row>
    <row r="10" spans="1:35" s="19" customFormat="1" ht="126">
      <c r="A10" s="20"/>
      <c r="B10" s="21">
        <v>5</v>
      </c>
      <c r="C10" s="22" t="s">
        <v>17</v>
      </c>
      <c r="D10" s="22" t="s">
        <v>29</v>
      </c>
      <c r="E10" s="23" t="s">
        <v>30</v>
      </c>
      <c r="F10" s="22">
        <v>48</v>
      </c>
      <c r="G10" s="22" t="s">
        <v>20</v>
      </c>
      <c r="H10" s="22">
        <v>1650</v>
      </c>
      <c r="I10" s="25">
        <v>211.8</v>
      </c>
      <c r="J10" s="25" t="s">
        <v>21</v>
      </c>
      <c r="K10" s="25">
        <v>5000</v>
      </c>
      <c r="L10" s="25">
        <v>5000</v>
      </c>
      <c r="M10" s="25"/>
      <c r="N10" s="25"/>
      <c r="O10" s="25"/>
      <c r="P10" s="26"/>
      <c r="Q10" s="27"/>
      <c r="R10" s="25">
        <f t="shared" si="0"/>
        <v>0</v>
      </c>
      <c r="S10" s="25">
        <f t="shared" si="1"/>
        <v>0</v>
      </c>
      <c r="T10" s="25">
        <f t="shared" si="2"/>
        <v>0</v>
      </c>
      <c r="U10" s="26">
        <f t="shared" si="3"/>
        <v>0</v>
      </c>
      <c r="V10" s="28" t="s">
        <v>17</v>
      </c>
      <c r="W10" s="22" t="s">
        <v>29</v>
      </c>
      <c r="X10" s="23" t="s">
        <v>30</v>
      </c>
      <c r="Y10" s="22">
        <v>48</v>
      </c>
      <c r="Z10" s="22" t="s">
        <v>20</v>
      </c>
      <c r="AA10" s="22">
        <v>1650</v>
      </c>
      <c r="AB10" s="25">
        <v>211.8</v>
      </c>
      <c r="AC10" s="25" t="s">
        <v>21</v>
      </c>
      <c r="AD10" s="29">
        <f t="shared" si="4"/>
        <v>5000</v>
      </c>
      <c r="AE10" s="29">
        <v>5000</v>
      </c>
      <c r="AF10" s="40"/>
      <c r="AG10" s="25"/>
      <c r="AH10" s="40"/>
      <c r="AI10" s="41"/>
    </row>
    <row r="11" spans="1:35" s="19" customFormat="1" ht="126">
      <c r="A11" s="20"/>
      <c r="B11" s="21">
        <v>6</v>
      </c>
      <c r="C11" s="22" t="s">
        <v>17</v>
      </c>
      <c r="D11" s="42" t="s">
        <v>18</v>
      </c>
      <c r="E11" s="23" t="s">
        <v>31</v>
      </c>
      <c r="F11" s="22">
        <v>42</v>
      </c>
      <c r="G11" s="22" t="s">
        <v>20</v>
      </c>
      <c r="H11" s="22">
        <v>3402</v>
      </c>
      <c r="I11" s="25">
        <v>542.70000000000005</v>
      </c>
      <c r="J11" s="25" t="s">
        <v>32</v>
      </c>
      <c r="K11" s="25">
        <v>12516.00265</v>
      </c>
      <c r="L11" s="34"/>
      <c r="M11" s="25"/>
      <c r="N11" s="25">
        <v>12516.00265</v>
      </c>
      <c r="O11" s="25"/>
      <c r="P11" s="26"/>
      <c r="Q11" s="27"/>
      <c r="R11" s="25">
        <f t="shared" si="0"/>
        <v>0</v>
      </c>
      <c r="S11" s="25">
        <f t="shared" si="1"/>
        <v>0</v>
      </c>
      <c r="T11" s="25">
        <f t="shared" si="2"/>
        <v>0</v>
      </c>
      <c r="U11" s="26">
        <f t="shared" si="3"/>
        <v>0</v>
      </c>
      <c r="V11" s="28" t="s">
        <v>17</v>
      </c>
      <c r="W11" s="42" t="s">
        <v>18</v>
      </c>
      <c r="X11" s="23" t="s">
        <v>31</v>
      </c>
      <c r="Y11" s="22">
        <v>42</v>
      </c>
      <c r="Z11" s="22" t="s">
        <v>20</v>
      </c>
      <c r="AA11" s="22">
        <v>3402</v>
      </c>
      <c r="AB11" s="25">
        <v>542.70000000000005</v>
      </c>
      <c r="AC11" s="25" t="s">
        <v>32</v>
      </c>
      <c r="AD11" s="29">
        <f t="shared" si="4"/>
        <v>12516.00265</v>
      </c>
      <c r="AE11" s="40"/>
      <c r="AF11" s="40"/>
      <c r="AG11" s="110">
        <v>12516.00265</v>
      </c>
      <c r="AH11" s="38"/>
      <c r="AI11" s="41"/>
    </row>
    <row r="12" spans="1:35" s="19" customFormat="1" ht="126">
      <c r="A12" s="20"/>
      <c r="B12" s="21">
        <v>7</v>
      </c>
      <c r="C12" s="22" t="s">
        <v>17</v>
      </c>
      <c r="D12" s="22" t="s">
        <v>18</v>
      </c>
      <c r="E12" s="23" t="s">
        <v>33</v>
      </c>
      <c r="F12" s="22">
        <v>42</v>
      </c>
      <c r="G12" s="22" t="s">
        <v>20</v>
      </c>
      <c r="H12" s="22">
        <v>3210</v>
      </c>
      <c r="I12" s="25">
        <v>145.69999999999999</v>
      </c>
      <c r="J12" s="25" t="s">
        <v>21</v>
      </c>
      <c r="K12" s="25">
        <v>1471.8</v>
      </c>
      <c r="L12" s="25">
        <v>1471.8</v>
      </c>
      <c r="M12" s="25"/>
      <c r="N12" s="25"/>
      <c r="O12" s="25"/>
      <c r="P12" s="26"/>
      <c r="Q12" s="27"/>
      <c r="R12" s="25">
        <f t="shared" si="0"/>
        <v>0</v>
      </c>
      <c r="S12" s="25">
        <f t="shared" si="1"/>
        <v>0</v>
      </c>
      <c r="T12" s="25">
        <f t="shared" si="2"/>
        <v>0</v>
      </c>
      <c r="U12" s="26">
        <f t="shared" si="3"/>
        <v>0</v>
      </c>
      <c r="V12" s="28" t="s">
        <v>17</v>
      </c>
      <c r="W12" s="22" t="s">
        <v>18</v>
      </c>
      <c r="X12" s="23" t="s">
        <v>33</v>
      </c>
      <c r="Y12" s="22">
        <v>42</v>
      </c>
      <c r="Z12" s="22" t="s">
        <v>20</v>
      </c>
      <c r="AA12" s="22">
        <v>3210</v>
      </c>
      <c r="AB12" s="25">
        <v>145.69999999999999</v>
      </c>
      <c r="AC12" s="25" t="s">
        <v>21</v>
      </c>
      <c r="AD12" s="29">
        <f t="shared" si="4"/>
        <v>1471.8</v>
      </c>
      <c r="AE12" s="29">
        <v>1471.8</v>
      </c>
      <c r="AF12" s="40"/>
      <c r="AG12" s="110"/>
      <c r="AH12" s="40"/>
      <c r="AI12" s="41"/>
    </row>
    <row r="13" spans="1:35" s="19" customFormat="1" ht="162">
      <c r="A13" s="20"/>
      <c r="B13" s="21">
        <v>8</v>
      </c>
      <c r="C13" s="22" t="s">
        <v>34</v>
      </c>
      <c r="D13" s="22" t="s">
        <v>35</v>
      </c>
      <c r="E13" s="23" t="s">
        <v>36</v>
      </c>
      <c r="F13" s="22">
        <v>43</v>
      </c>
      <c r="G13" s="22" t="s">
        <v>20</v>
      </c>
      <c r="H13" s="22">
        <v>717</v>
      </c>
      <c r="I13" s="25">
        <v>214.3</v>
      </c>
      <c r="J13" s="25" t="s">
        <v>37</v>
      </c>
      <c r="K13" s="25">
        <v>3383.0459999999998</v>
      </c>
      <c r="L13" s="25"/>
      <c r="M13" s="25">
        <v>3383.0459999999998</v>
      </c>
      <c r="N13" s="25"/>
      <c r="O13" s="25"/>
      <c r="P13" s="26"/>
      <c r="Q13" s="27"/>
      <c r="R13" s="25">
        <f t="shared" si="0"/>
        <v>0</v>
      </c>
      <c r="S13" s="25">
        <f t="shared" si="1"/>
        <v>0</v>
      </c>
      <c r="T13" s="25">
        <f t="shared" si="2"/>
        <v>0</v>
      </c>
      <c r="U13" s="26">
        <f t="shared" si="3"/>
        <v>0</v>
      </c>
      <c r="V13" s="28" t="s">
        <v>34</v>
      </c>
      <c r="W13" s="22" t="s">
        <v>35</v>
      </c>
      <c r="X13" s="23" t="s">
        <v>36</v>
      </c>
      <c r="Y13" s="22">
        <v>43</v>
      </c>
      <c r="Z13" s="22" t="s">
        <v>20</v>
      </c>
      <c r="AA13" s="22">
        <v>717</v>
      </c>
      <c r="AB13" s="25">
        <v>214.3</v>
      </c>
      <c r="AC13" s="25" t="s">
        <v>37</v>
      </c>
      <c r="AD13" s="29">
        <f t="shared" si="4"/>
        <v>3383.04601</v>
      </c>
      <c r="AE13" s="40"/>
      <c r="AF13" s="29">
        <v>3383.04601</v>
      </c>
      <c r="AG13" s="110"/>
      <c r="AH13" s="40"/>
      <c r="AI13" s="41"/>
    </row>
    <row r="14" spans="1:35" s="19" customFormat="1" ht="144">
      <c r="A14" s="20"/>
      <c r="B14" s="21">
        <v>9</v>
      </c>
      <c r="C14" s="22" t="s">
        <v>38</v>
      </c>
      <c r="D14" s="22" t="s">
        <v>39</v>
      </c>
      <c r="E14" s="23" t="s">
        <v>40</v>
      </c>
      <c r="F14" s="22">
        <v>61</v>
      </c>
      <c r="G14" s="22" t="s">
        <v>20</v>
      </c>
      <c r="H14" s="22">
        <v>2433</v>
      </c>
      <c r="I14" s="25">
        <v>374.9</v>
      </c>
      <c r="J14" s="25" t="s">
        <v>41</v>
      </c>
      <c r="K14" s="25">
        <v>1832</v>
      </c>
      <c r="L14" s="25">
        <v>832</v>
      </c>
      <c r="M14" s="25"/>
      <c r="N14" s="25">
        <v>1000</v>
      </c>
      <c r="O14" s="25"/>
      <c r="P14" s="26">
        <v>0</v>
      </c>
      <c r="Q14" s="27"/>
      <c r="R14" s="117">
        <f t="shared" si="0"/>
        <v>0</v>
      </c>
      <c r="S14" s="117">
        <f t="shared" si="1"/>
        <v>0</v>
      </c>
      <c r="T14" s="25">
        <f t="shared" si="2"/>
        <v>0</v>
      </c>
      <c r="U14" s="26">
        <f t="shared" si="3"/>
        <v>0</v>
      </c>
      <c r="V14" s="28" t="s">
        <v>38</v>
      </c>
      <c r="W14" s="22" t="s">
        <v>39</v>
      </c>
      <c r="X14" s="23" t="s">
        <v>40</v>
      </c>
      <c r="Y14" s="22">
        <v>61</v>
      </c>
      <c r="Z14" s="22" t="s">
        <v>20</v>
      </c>
      <c r="AA14" s="22">
        <v>2433</v>
      </c>
      <c r="AB14" s="25">
        <v>374.9</v>
      </c>
      <c r="AC14" s="25" t="s">
        <v>41</v>
      </c>
      <c r="AD14" s="29">
        <f t="shared" si="4"/>
        <v>1832</v>
      </c>
      <c r="AE14" s="40">
        <v>832</v>
      </c>
      <c r="AF14" s="40"/>
      <c r="AG14" s="112">
        <v>1000</v>
      </c>
      <c r="AH14" s="40"/>
      <c r="AI14" s="41"/>
    </row>
    <row r="15" spans="1:35" s="19" customFormat="1" ht="144">
      <c r="A15" s="20"/>
      <c r="B15" s="21">
        <v>10</v>
      </c>
      <c r="C15" s="22" t="s">
        <v>34</v>
      </c>
      <c r="D15" s="22" t="s">
        <v>18</v>
      </c>
      <c r="E15" s="23" t="s">
        <v>42</v>
      </c>
      <c r="F15" s="22">
        <v>72.3</v>
      </c>
      <c r="G15" s="22" t="s">
        <v>20</v>
      </c>
      <c r="H15" s="22">
        <v>703</v>
      </c>
      <c r="I15" s="22">
        <v>158.4</v>
      </c>
      <c r="J15" s="43" t="s">
        <v>43</v>
      </c>
      <c r="K15" s="25">
        <v>1995</v>
      </c>
      <c r="L15" s="25"/>
      <c r="M15" s="25"/>
      <c r="N15" s="25"/>
      <c r="O15" s="25"/>
      <c r="P15" s="26">
        <v>1995</v>
      </c>
      <c r="Q15" s="27"/>
      <c r="R15" s="109">
        <f t="shared" si="0"/>
        <v>18171.740605440002</v>
      </c>
      <c r="S15" s="25">
        <f t="shared" si="1"/>
        <v>0</v>
      </c>
      <c r="T15" s="25">
        <f t="shared" si="2"/>
        <v>0</v>
      </c>
      <c r="U15" s="36">
        <f t="shared" si="3"/>
        <v>18171.740605440002</v>
      </c>
      <c r="V15" s="28" t="s">
        <v>34</v>
      </c>
      <c r="W15" s="22" t="s">
        <v>18</v>
      </c>
      <c r="X15" s="23" t="s">
        <v>42</v>
      </c>
      <c r="Y15" s="22">
        <v>72.3</v>
      </c>
      <c r="Z15" s="22" t="s">
        <v>20</v>
      </c>
      <c r="AA15" s="22">
        <v>703</v>
      </c>
      <c r="AB15" s="22">
        <v>158.4</v>
      </c>
      <c r="AC15" s="43" t="s">
        <v>43</v>
      </c>
      <c r="AD15" s="37">
        <f t="shared" si="4"/>
        <v>20166.740605440002</v>
      </c>
      <c r="AE15" s="38"/>
      <c r="AF15" s="38"/>
      <c r="AG15" s="110"/>
      <c r="AH15" s="38"/>
      <c r="AI15" s="44">
        <v>20166.740605440002</v>
      </c>
    </row>
    <row r="16" spans="1:35" s="19" customFormat="1" ht="144">
      <c r="A16" s="20"/>
      <c r="B16" s="21">
        <v>11</v>
      </c>
      <c r="C16" s="22" t="s">
        <v>44</v>
      </c>
      <c r="D16" s="22" t="s">
        <v>39</v>
      </c>
      <c r="E16" s="23" t="s">
        <v>45</v>
      </c>
      <c r="F16" s="23">
        <v>44</v>
      </c>
      <c r="G16" s="22" t="s">
        <v>20</v>
      </c>
      <c r="H16" s="22">
        <v>11378</v>
      </c>
      <c r="I16" s="25">
        <v>1227.0999999999999</v>
      </c>
      <c r="J16" s="43" t="s">
        <v>46</v>
      </c>
      <c r="K16" s="25">
        <v>22226.306649999999</v>
      </c>
      <c r="L16" s="25">
        <v>5993.9266500000003</v>
      </c>
      <c r="M16" s="25">
        <v>12000</v>
      </c>
      <c r="N16" s="25">
        <v>4232.38</v>
      </c>
      <c r="O16" s="25"/>
      <c r="P16" s="26"/>
      <c r="Q16" s="27"/>
      <c r="R16" s="25">
        <f t="shared" si="0"/>
        <v>0</v>
      </c>
      <c r="S16" s="25">
        <f t="shared" si="1"/>
        <v>0</v>
      </c>
      <c r="T16" s="25">
        <f t="shared" si="2"/>
        <v>0</v>
      </c>
      <c r="U16" s="26">
        <f t="shared" si="3"/>
        <v>0</v>
      </c>
      <c r="V16" s="28" t="s">
        <v>44</v>
      </c>
      <c r="W16" s="22" t="s">
        <v>39</v>
      </c>
      <c r="X16" s="23" t="s">
        <v>45</v>
      </c>
      <c r="Y16" s="23">
        <v>44</v>
      </c>
      <c r="Z16" s="22" t="s">
        <v>20</v>
      </c>
      <c r="AA16" s="22">
        <v>11378</v>
      </c>
      <c r="AB16" s="25">
        <v>1227.0999999999999</v>
      </c>
      <c r="AC16" s="43" t="s">
        <v>46</v>
      </c>
      <c r="AD16" s="29">
        <f t="shared" si="4"/>
        <v>22226.306650000002</v>
      </c>
      <c r="AE16" s="29">
        <v>5993.9266500000003</v>
      </c>
      <c r="AF16" s="29">
        <v>12000</v>
      </c>
      <c r="AG16" s="110">
        <v>4232.38</v>
      </c>
      <c r="AH16" s="40"/>
      <c r="AI16" s="41"/>
    </row>
    <row r="17" spans="1:35" s="19" customFormat="1" ht="144">
      <c r="A17" s="20"/>
      <c r="B17" s="21">
        <v>12</v>
      </c>
      <c r="C17" s="22" t="s">
        <v>47</v>
      </c>
      <c r="D17" s="22" t="s">
        <v>39</v>
      </c>
      <c r="E17" s="23" t="s">
        <v>48</v>
      </c>
      <c r="F17" s="45">
        <v>68</v>
      </c>
      <c r="G17" s="42" t="s">
        <v>20</v>
      </c>
      <c r="H17" s="22">
        <v>3492</v>
      </c>
      <c r="I17" s="43">
        <v>2058</v>
      </c>
      <c r="J17" s="43" t="s">
        <v>49</v>
      </c>
      <c r="K17" s="25">
        <v>14957.734</v>
      </c>
      <c r="L17" s="25">
        <v>14957.734</v>
      </c>
      <c r="M17" s="25"/>
      <c r="N17" s="43"/>
      <c r="O17" s="43"/>
      <c r="P17" s="46"/>
      <c r="Q17" s="27"/>
      <c r="R17" s="25">
        <f t="shared" si="0"/>
        <v>0</v>
      </c>
      <c r="S17" s="25">
        <f t="shared" si="1"/>
        <v>0</v>
      </c>
      <c r="T17" s="25">
        <f t="shared" si="2"/>
        <v>0</v>
      </c>
      <c r="U17" s="26">
        <f t="shared" si="3"/>
        <v>0</v>
      </c>
      <c r="V17" s="28" t="s">
        <v>47</v>
      </c>
      <c r="W17" s="22" t="s">
        <v>39</v>
      </c>
      <c r="X17" s="23" t="s">
        <v>48</v>
      </c>
      <c r="Y17" s="45">
        <v>68</v>
      </c>
      <c r="Z17" s="42" t="s">
        <v>20</v>
      </c>
      <c r="AA17" s="22">
        <v>3492</v>
      </c>
      <c r="AB17" s="43">
        <v>2058</v>
      </c>
      <c r="AC17" s="43" t="s">
        <v>49</v>
      </c>
      <c r="AD17" s="29">
        <f t="shared" si="4"/>
        <v>14957.734</v>
      </c>
      <c r="AE17" s="29">
        <v>14957.734</v>
      </c>
      <c r="AF17" s="29"/>
      <c r="AG17" s="113"/>
      <c r="AH17" s="40"/>
      <c r="AI17" s="41"/>
    </row>
    <row r="18" spans="1:35" s="19" customFormat="1" ht="144">
      <c r="A18" s="20"/>
      <c r="B18" s="21">
        <v>13</v>
      </c>
      <c r="C18" s="22" t="s">
        <v>47</v>
      </c>
      <c r="D18" s="22" t="s">
        <v>50</v>
      </c>
      <c r="E18" s="23" t="s">
        <v>51</v>
      </c>
      <c r="F18" s="22">
        <v>70</v>
      </c>
      <c r="G18" s="22" t="s">
        <v>20</v>
      </c>
      <c r="H18" s="22">
        <v>3492</v>
      </c>
      <c r="I18" s="25">
        <v>1495.1</v>
      </c>
      <c r="J18" s="43" t="s">
        <v>52</v>
      </c>
      <c r="K18" s="25">
        <v>34648.935409999998</v>
      </c>
      <c r="L18" s="25"/>
      <c r="M18" s="25">
        <v>6447.9840700000004</v>
      </c>
      <c r="N18" s="25">
        <v>28200.95134</v>
      </c>
      <c r="O18" s="25"/>
      <c r="P18" s="26"/>
      <c r="Q18" s="27"/>
      <c r="R18" s="111">
        <f t="shared" si="0"/>
        <v>-3.9999998989515007E-5</v>
      </c>
      <c r="S18" s="111">
        <f t="shared" si="1"/>
        <v>-3.9999998989515007E-5</v>
      </c>
      <c r="T18" s="25">
        <f t="shared" si="2"/>
        <v>0</v>
      </c>
      <c r="U18" s="26">
        <f t="shared" si="3"/>
        <v>0</v>
      </c>
      <c r="V18" s="28" t="s">
        <v>47</v>
      </c>
      <c r="W18" s="22" t="s">
        <v>50</v>
      </c>
      <c r="X18" s="23" t="s">
        <v>51</v>
      </c>
      <c r="Y18" s="22">
        <v>70</v>
      </c>
      <c r="Z18" s="22" t="s">
        <v>20</v>
      </c>
      <c r="AA18" s="22">
        <v>3492</v>
      </c>
      <c r="AB18" s="25">
        <v>1495.1</v>
      </c>
      <c r="AC18" s="43" t="s">
        <v>52</v>
      </c>
      <c r="AD18" s="29">
        <f t="shared" si="4"/>
        <v>34648.935369999999</v>
      </c>
      <c r="AE18" s="29"/>
      <c r="AF18" s="29">
        <v>6447.9840700000004</v>
      </c>
      <c r="AG18" s="110">
        <f>28200.9513</f>
        <v>28200.951300000001</v>
      </c>
      <c r="AH18" s="38"/>
      <c r="AI18" s="47"/>
    </row>
    <row r="19" spans="1:35" s="19" customFormat="1" ht="198">
      <c r="A19" s="20"/>
      <c r="B19" s="21">
        <v>14</v>
      </c>
      <c r="C19" s="22" t="s">
        <v>53</v>
      </c>
      <c r="D19" s="22" t="s">
        <v>50</v>
      </c>
      <c r="E19" s="23" t="s">
        <v>54</v>
      </c>
      <c r="F19" s="22">
        <v>49.7</v>
      </c>
      <c r="G19" s="22" t="s">
        <v>20</v>
      </c>
      <c r="H19" s="22">
        <v>3288</v>
      </c>
      <c r="I19" s="25">
        <v>239.2</v>
      </c>
      <c r="J19" s="25" t="s">
        <v>55</v>
      </c>
      <c r="K19" s="25">
        <v>9653.1919999999991</v>
      </c>
      <c r="L19" s="25">
        <v>9653.1919999999991</v>
      </c>
      <c r="M19" s="25"/>
      <c r="N19" s="25"/>
      <c r="O19" s="25"/>
      <c r="P19" s="26"/>
      <c r="Q19" s="27"/>
      <c r="R19" s="25">
        <f t="shared" si="0"/>
        <v>0</v>
      </c>
      <c r="S19" s="25">
        <f t="shared" si="1"/>
        <v>0</v>
      </c>
      <c r="T19" s="25">
        <f t="shared" si="2"/>
        <v>0</v>
      </c>
      <c r="U19" s="26">
        <f t="shared" si="3"/>
        <v>0</v>
      </c>
      <c r="V19" s="28" t="s">
        <v>53</v>
      </c>
      <c r="W19" s="22" t="s">
        <v>50</v>
      </c>
      <c r="X19" s="23" t="s">
        <v>54</v>
      </c>
      <c r="Y19" s="22">
        <v>49.7</v>
      </c>
      <c r="Z19" s="22" t="s">
        <v>20</v>
      </c>
      <c r="AA19" s="22">
        <v>3288</v>
      </c>
      <c r="AB19" s="25">
        <v>239.2</v>
      </c>
      <c r="AC19" s="25" t="s">
        <v>55</v>
      </c>
      <c r="AD19" s="29">
        <f t="shared" si="4"/>
        <v>9653.1919999999991</v>
      </c>
      <c r="AE19" s="29">
        <v>9653.1919999999991</v>
      </c>
      <c r="AF19" s="40"/>
      <c r="AG19" s="110"/>
      <c r="AH19" s="40"/>
      <c r="AI19" s="41"/>
    </row>
    <row r="20" spans="1:35" s="19" customFormat="1" ht="198">
      <c r="A20" s="20"/>
      <c r="B20" s="21">
        <v>15</v>
      </c>
      <c r="C20" s="22" t="s">
        <v>56</v>
      </c>
      <c r="D20" s="22" t="s">
        <v>57</v>
      </c>
      <c r="E20" s="23" t="s">
        <v>58</v>
      </c>
      <c r="F20" s="22">
        <v>51</v>
      </c>
      <c r="G20" s="22" t="s">
        <v>20</v>
      </c>
      <c r="H20" s="22">
        <v>12467</v>
      </c>
      <c r="I20" s="25">
        <v>7944.9</v>
      </c>
      <c r="J20" s="25" t="s">
        <v>59</v>
      </c>
      <c r="K20" s="25">
        <v>164068.13870000001</v>
      </c>
      <c r="L20" s="25">
        <v>25000</v>
      </c>
      <c r="M20" s="25">
        <v>0</v>
      </c>
      <c r="N20" s="25">
        <v>40268.138700000003</v>
      </c>
      <c r="O20" s="25">
        <v>71300</v>
      </c>
      <c r="P20" s="26">
        <v>27500</v>
      </c>
      <c r="Q20" s="27"/>
      <c r="R20" s="48">
        <f t="shared" si="0"/>
        <v>-8175.4500000000044</v>
      </c>
      <c r="S20" s="49">
        <f t="shared" si="1"/>
        <v>0</v>
      </c>
      <c r="T20" s="35">
        <f t="shared" si="2"/>
        <v>-18798.690000000002</v>
      </c>
      <c r="U20" s="36">
        <f t="shared" si="3"/>
        <v>10623.239999999998</v>
      </c>
      <c r="V20" s="28" t="s">
        <v>56</v>
      </c>
      <c r="W20" s="22" t="s">
        <v>57</v>
      </c>
      <c r="X20" s="23" t="s">
        <v>58</v>
      </c>
      <c r="Y20" s="22">
        <v>51</v>
      </c>
      <c r="Z20" s="22" t="s">
        <v>20</v>
      </c>
      <c r="AA20" s="22">
        <v>12467</v>
      </c>
      <c r="AB20" s="25">
        <v>7944.9</v>
      </c>
      <c r="AC20" s="25" t="s">
        <v>59</v>
      </c>
      <c r="AD20" s="29">
        <f t="shared" si="4"/>
        <v>155892.6887</v>
      </c>
      <c r="AE20" s="29">
        <v>25000</v>
      </c>
      <c r="AF20" s="29"/>
      <c r="AG20" s="114">
        <f>40268.1387</f>
        <v>40268.138700000003</v>
      </c>
      <c r="AH20" s="50">
        <f>71300-18798.69</f>
        <v>52501.31</v>
      </c>
      <c r="AI20" s="44">
        <f>27500+10623.24</f>
        <v>38123.24</v>
      </c>
    </row>
    <row r="21" spans="1:35" s="19" customFormat="1" ht="126">
      <c r="A21" s="20"/>
      <c r="B21" s="21">
        <v>16</v>
      </c>
      <c r="C21" s="22" t="s">
        <v>56</v>
      </c>
      <c r="D21" s="22" t="s">
        <v>60</v>
      </c>
      <c r="E21" s="23" t="s">
        <v>61</v>
      </c>
      <c r="F21" s="22">
        <v>57</v>
      </c>
      <c r="G21" s="22" t="s">
        <v>20</v>
      </c>
      <c r="H21" s="22">
        <v>4220</v>
      </c>
      <c r="I21" s="25">
        <v>840.1</v>
      </c>
      <c r="J21" s="25" t="s">
        <v>62</v>
      </c>
      <c r="K21" s="25">
        <v>58785.91</v>
      </c>
      <c r="L21" s="25"/>
      <c r="M21" s="25"/>
      <c r="N21" s="25">
        <v>36830.910000000003</v>
      </c>
      <c r="O21" s="25">
        <v>6955</v>
      </c>
      <c r="P21" s="26">
        <v>15000</v>
      </c>
      <c r="Q21" s="27"/>
      <c r="R21" s="48">
        <f t="shared" si="0"/>
        <v>8175.4499999999989</v>
      </c>
      <c r="S21" s="49">
        <f t="shared" si="1"/>
        <v>0</v>
      </c>
      <c r="T21" s="35">
        <f t="shared" si="2"/>
        <v>18798.689999999999</v>
      </c>
      <c r="U21" s="36">
        <f t="shared" si="3"/>
        <v>-10623.24</v>
      </c>
      <c r="V21" s="28" t="s">
        <v>56</v>
      </c>
      <c r="W21" s="22" t="s">
        <v>60</v>
      </c>
      <c r="X21" s="23" t="s">
        <v>61</v>
      </c>
      <c r="Y21" s="22">
        <v>57</v>
      </c>
      <c r="Z21" s="22" t="s">
        <v>20</v>
      </c>
      <c r="AA21" s="22">
        <v>4220</v>
      </c>
      <c r="AB21" s="25">
        <v>840.1</v>
      </c>
      <c r="AC21" s="25" t="s">
        <v>62</v>
      </c>
      <c r="AD21" s="29">
        <f t="shared" si="4"/>
        <v>66961.36</v>
      </c>
      <c r="AE21" s="29"/>
      <c r="AF21" s="29"/>
      <c r="AG21" s="114">
        <f>36830.91</f>
        <v>36830.910000000003</v>
      </c>
      <c r="AH21" s="50">
        <f>6955+18798.69</f>
        <v>25753.69</v>
      </c>
      <c r="AI21" s="44">
        <f>15000-10623.24</f>
        <v>4376.76</v>
      </c>
    </row>
    <row r="22" spans="1:35" s="19" customFormat="1" ht="162">
      <c r="A22" s="20"/>
      <c r="B22" s="21">
        <v>17</v>
      </c>
      <c r="C22" s="22" t="s">
        <v>63</v>
      </c>
      <c r="D22" s="22" t="s">
        <v>35</v>
      </c>
      <c r="E22" s="23" t="s">
        <v>64</v>
      </c>
      <c r="F22" s="22">
        <v>45</v>
      </c>
      <c r="G22" s="22" t="s">
        <v>20</v>
      </c>
      <c r="H22" s="22">
        <v>322</v>
      </c>
      <c r="I22" s="25">
        <v>277.89999999999998</v>
      </c>
      <c r="J22" s="25" t="s">
        <v>37</v>
      </c>
      <c r="K22" s="25">
        <v>12734.2</v>
      </c>
      <c r="L22" s="25"/>
      <c r="M22" s="25">
        <v>2635</v>
      </c>
      <c r="N22" s="25">
        <v>10099.2287</v>
      </c>
      <c r="O22" s="25"/>
      <c r="P22" s="26"/>
      <c r="Q22" s="27"/>
      <c r="R22" s="25">
        <f t="shared" si="0"/>
        <v>0</v>
      </c>
      <c r="S22" s="25">
        <f t="shared" si="1"/>
        <v>0</v>
      </c>
      <c r="T22" s="25">
        <f t="shared" si="2"/>
        <v>0</v>
      </c>
      <c r="U22" s="26">
        <f t="shared" si="3"/>
        <v>0</v>
      </c>
      <c r="V22" s="28" t="s">
        <v>63</v>
      </c>
      <c r="W22" s="22" t="s">
        <v>35</v>
      </c>
      <c r="X22" s="23" t="s">
        <v>64</v>
      </c>
      <c r="Y22" s="22">
        <v>45</v>
      </c>
      <c r="Z22" s="22" t="s">
        <v>20</v>
      </c>
      <c r="AA22" s="22">
        <v>322</v>
      </c>
      <c r="AB22" s="25">
        <v>277.89999999999998</v>
      </c>
      <c r="AC22" s="25" t="s">
        <v>37</v>
      </c>
      <c r="AD22" s="29">
        <f t="shared" si="4"/>
        <v>12734.2287</v>
      </c>
      <c r="AE22" s="29"/>
      <c r="AF22" s="29">
        <v>2635</v>
      </c>
      <c r="AG22" s="117">
        <v>10099.2287</v>
      </c>
      <c r="AH22" s="118"/>
      <c r="AI22" s="119"/>
    </row>
    <row r="23" spans="1:35" s="19" customFormat="1" ht="144">
      <c r="A23" s="20"/>
      <c r="B23" s="21">
        <v>18</v>
      </c>
      <c r="C23" s="22" t="s">
        <v>65</v>
      </c>
      <c r="D23" s="22" t="s">
        <v>50</v>
      </c>
      <c r="E23" s="23" t="s">
        <v>66</v>
      </c>
      <c r="F23" s="22">
        <v>70</v>
      </c>
      <c r="G23" s="22" t="s">
        <v>20</v>
      </c>
      <c r="H23" s="22">
        <v>3547</v>
      </c>
      <c r="I23" s="25">
        <v>254.1</v>
      </c>
      <c r="J23" s="25" t="s">
        <v>67</v>
      </c>
      <c r="K23" s="25">
        <v>1073.222</v>
      </c>
      <c r="L23" s="25">
        <v>1073.222</v>
      </c>
      <c r="M23" s="25"/>
      <c r="N23" s="25"/>
      <c r="O23" s="25"/>
      <c r="P23" s="26"/>
      <c r="Q23" s="27"/>
      <c r="R23" s="25">
        <f t="shared" si="0"/>
        <v>0</v>
      </c>
      <c r="S23" s="25">
        <f t="shared" si="1"/>
        <v>0</v>
      </c>
      <c r="T23" s="25">
        <f t="shared" si="2"/>
        <v>0</v>
      </c>
      <c r="U23" s="26">
        <f t="shared" si="3"/>
        <v>0</v>
      </c>
      <c r="V23" s="28" t="s">
        <v>65</v>
      </c>
      <c r="W23" s="22" t="s">
        <v>50</v>
      </c>
      <c r="X23" s="23" t="s">
        <v>66</v>
      </c>
      <c r="Y23" s="22">
        <v>70</v>
      </c>
      <c r="Z23" s="22" t="s">
        <v>20</v>
      </c>
      <c r="AA23" s="22">
        <v>3547</v>
      </c>
      <c r="AB23" s="25">
        <v>254.1</v>
      </c>
      <c r="AC23" s="25" t="s">
        <v>67</v>
      </c>
      <c r="AD23" s="29">
        <f t="shared" si="4"/>
        <v>1073.222</v>
      </c>
      <c r="AE23" s="29">
        <v>1073.222</v>
      </c>
      <c r="AF23" s="29"/>
      <c r="AG23" s="110"/>
      <c r="AH23" s="118"/>
      <c r="AI23" s="119"/>
    </row>
    <row r="24" spans="1:35" s="19" customFormat="1" ht="144">
      <c r="A24" s="20"/>
      <c r="B24" s="21">
        <v>19</v>
      </c>
      <c r="C24" s="22" t="s">
        <v>65</v>
      </c>
      <c r="D24" s="22" t="s">
        <v>68</v>
      </c>
      <c r="E24" s="23" t="s">
        <v>69</v>
      </c>
      <c r="F24" s="22">
        <v>86</v>
      </c>
      <c r="G24" s="22" t="s">
        <v>20</v>
      </c>
      <c r="H24" s="22">
        <v>624</v>
      </c>
      <c r="I24" s="25">
        <v>809.3</v>
      </c>
      <c r="J24" s="25" t="s">
        <v>70</v>
      </c>
      <c r="K24" s="25">
        <v>10000</v>
      </c>
      <c r="L24" s="25"/>
      <c r="M24" s="25"/>
      <c r="N24" s="25"/>
      <c r="O24" s="25">
        <v>10000</v>
      </c>
      <c r="P24" s="26"/>
      <c r="Q24" s="27"/>
      <c r="R24" s="109">
        <f t="shared" si="0"/>
        <v>31930.958599999998</v>
      </c>
      <c r="S24" s="49">
        <f t="shared" si="1"/>
        <v>0</v>
      </c>
      <c r="T24" s="109">
        <f>AH24-O24</f>
        <v>31930.958599999998</v>
      </c>
      <c r="U24" s="120">
        <f t="shared" si="3"/>
        <v>0</v>
      </c>
      <c r="V24" s="28" t="s">
        <v>65</v>
      </c>
      <c r="W24" s="22" t="s">
        <v>68</v>
      </c>
      <c r="X24" s="23" t="s">
        <v>69</v>
      </c>
      <c r="Y24" s="22">
        <v>86</v>
      </c>
      <c r="Z24" s="22" t="s">
        <v>20</v>
      </c>
      <c r="AA24" s="22">
        <v>624</v>
      </c>
      <c r="AB24" s="25">
        <v>809.3</v>
      </c>
      <c r="AC24" s="25" t="s">
        <v>70</v>
      </c>
      <c r="AD24" s="29">
        <f t="shared" si="4"/>
        <v>41930.958599999998</v>
      </c>
      <c r="AE24" s="29"/>
      <c r="AF24" s="29"/>
      <c r="AG24" s="110"/>
      <c r="AH24" s="115">
        <v>41930.958599999998</v>
      </c>
      <c r="AI24" s="119"/>
    </row>
    <row r="25" spans="1:35" s="19" customFormat="1" ht="126">
      <c r="A25" s="20"/>
      <c r="B25" s="21">
        <v>20</v>
      </c>
      <c r="C25" s="22" t="s">
        <v>71</v>
      </c>
      <c r="D25" s="22" t="s">
        <v>18</v>
      </c>
      <c r="E25" s="23" t="s">
        <v>72</v>
      </c>
      <c r="F25" s="22">
        <v>79</v>
      </c>
      <c r="G25" s="22" t="s">
        <v>73</v>
      </c>
      <c r="H25" s="22">
        <v>2423</v>
      </c>
      <c r="I25" s="25">
        <v>93.7</v>
      </c>
      <c r="J25" s="25" t="s">
        <v>74</v>
      </c>
      <c r="K25" s="25">
        <v>6303.2812000000004</v>
      </c>
      <c r="L25" s="25"/>
      <c r="M25" s="25">
        <v>6303.2812000000004</v>
      </c>
      <c r="N25" s="25"/>
      <c r="O25" s="25"/>
      <c r="P25" s="26"/>
      <c r="Q25" s="27"/>
      <c r="R25" s="25">
        <f t="shared" si="0"/>
        <v>0</v>
      </c>
      <c r="S25" s="49">
        <f t="shared" si="1"/>
        <v>0</v>
      </c>
      <c r="T25" s="110">
        <f t="shared" si="2"/>
        <v>0</v>
      </c>
      <c r="U25" s="26">
        <f t="shared" si="3"/>
        <v>0</v>
      </c>
      <c r="V25" s="28" t="s">
        <v>71</v>
      </c>
      <c r="W25" s="22" t="s">
        <v>18</v>
      </c>
      <c r="X25" s="23" t="s">
        <v>75</v>
      </c>
      <c r="Y25" s="22">
        <v>79</v>
      </c>
      <c r="Z25" s="22" t="s">
        <v>73</v>
      </c>
      <c r="AA25" s="22">
        <v>2423</v>
      </c>
      <c r="AB25" s="25">
        <v>93.7</v>
      </c>
      <c r="AC25" s="25" t="s">
        <v>74</v>
      </c>
      <c r="AD25" s="29">
        <f t="shared" si="4"/>
        <v>6303.2812199999998</v>
      </c>
      <c r="AE25" s="29"/>
      <c r="AF25" s="29">
        <v>6303.2812199999998</v>
      </c>
      <c r="AG25" s="25"/>
      <c r="AH25" s="51"/>
      <c r="AI25" s="52"/>
    </row>
    <row r="26" spans="1:35" s="19" customFormat="1" ht="198">
      <c r="A26" s="20"/>
      <c r="B26" s="21">
        <v>21</v>
      </c>
      <c r="C26" s="90" t="s">
        <v>76</v>
      </c>
      <c r="D26" s="91"/>
      <c r="E26" s="91"/>
      <c r="F26" s="91"/>
      <c r="G26" s="91"/>
      <c r="H26" s="91"/>
      <c r="I26" s="91"/>
      <c r="J26" s="92"/>
      <c r="K26" s="53"/>
      <c r="L26" s="53"/>
      <c r="M26" s="53"/>
      <c r="N26" s="53"/>
      <c r="O26" s="53"/>
      <c r="P26" s="53"/>
      <c r="Q26" s="27"/>
      <c r="R26" s="109">
        <f t="shared" si="0"/>
        <v>110614.05</v>
      </c>
      <c r="S26" s="49">
        <f t="shared" si="1"/>
        <v>0</v>
      </c>
      <c r="T26" s="109">
        <f t="shared" si="2"/>
        <v>110614.05</v>
      </c>
      <c r="U26" s="120">
        <f t="shared" si="3"/>
        <v>0</v>
      </c>
      <c r="V26" s="54" t="s">
        <v>77</v>
      </c>
      <c r="W26" s="55" t="s">
        <v>50</v>
      </c>
      <c r="X26" s="56" t="s">
        <v>78</v>
      </c>
      <c r="Y26" s="55">
        <v>80</v>
      </c>
      <c r="Z26" s="55" t="s">
        <v>20</v>
      </c>
      <c r="AA26" s="55">
        <v>604</v>
      </c>
      <c r="AB26" s="35">
        <v>867</v>
      </c>
      <c r="AC26" s="35" t="s">
        <v>79</v>
      </c>
      <c r="AD26" s="50">
        <f t="shared" si="4"/>
        <v>110614.05</v>
      </c>
      <c r="AE26" s="57"/>
      <c r="AF26" s="57"/>
      <c r="AG26" s="53"/>
      <c r="AH26" s="115">
        <v>110614.05</v>
      </c>
      <c r="AI26" s="58"/>
    </row>
    <row r="27" spans="1:35" s="19" customFormat="1" ht="144">
      <c r="A27" s="20"/>
      <c r="B27" s="21">
        <v>23</v>
      </c>
      <c r="C27" s="90" t="s">
        <v>76</v>
      </c>
      <c r="D27" s="91"/>
      <c r="E27" s="91"/>
      <c r="F27" s="91"/>
      <c r="G27" s="91"/>
      <c r="H27" s="91"/>
      <c r="I27" s="91"/>
      <c r="J27" s="92"/>
      <c r="K27" s="53"/>
      <c r="L27" s="53"/>
      <c r="M27" s="53"/>
      <c r="N27" s="53"/>
      <c r="O27" s="53"/>
      <c r="P27" s="53"/>
      <c r="Q27" s="27"/>
      <c r="R27" s="109">
        <f t="shared" si="0"/>
        <v>14194.1</v>
      </c>
      <c r="S27" s="49">
        <f t="shared" si="1"/>
        <v>0</v>
      </c>
      <c r="T27" s="109">
        <f t="shared" si="2"/>
        <v>14194.1</v>
      </c>
      <c r="U27" s="120">
        <f t="shared" si="3"/>
        <v>0</v>
      </c>
      <c r="V27" s="54" t="s">
        <v>80</v>
      </c>
      <c r="W27" s="55" t="s">
        <v>35</v>
      </c>
      <c r="X27" s="56" t="s">
        <v>81</v>
      </c>
      <c r="Y27" s="55">
        <v>60.36</v>
      </c>
      <c r="Z27" s="55" t="s">
        <v>20</v>
      </c>
      <c r="AA27" s="55">
        <v>251</v>
      </c>
      <c r="AB27" s="35">
        <v>228</v>
      </c>
      <c r="AC27" s="35" t="s">
        <v>82</v>
      </c>
      <c r="AD27" s="50">
        <f t="shared" si="4"/>
        <v>14194.1</v>
      </c>
      <c r="AE27" s="57"/>
      <c r="AF27" s="57"/>
      <c r="AG27" s="53"/>
      <c r="AH27" s="116">
        <v>14194.1</v>
      </c>
      <c r="AI27" s="58"/>
    </row>
    <row r="28" spans="1:35" s="19" customFormat="1" ht="144">
      <c r="A28" s="20"/>
      <c r="B28" s="21">
        <v>24</v>
      </c>
      <c r="C28" s="90" t="s">
        <v>76</v>
      </c>
      <c r="D28" s="91"/>
      <c r="E28" s="91"/>
      <c r="F28" s="91"/>
      <c r="G28" s="91"/>
      <c r="H28" s="91"/>
      <c r="I28" s="91"/>
      <c r="J28" s="92"/>
      <c r="K28" s="53"/>
      <c r="L28" s="53"/>
      <c r="M28" s="53"/>
      <c r="N28" s="53"/>
      <c r="O28" s="53"/>
      <c r="P28" s="53"/>
      <c r="Q28" s="27"/>
      <c r="R28" s="109">
        <f t="shared" si="0"/>
        <v>14101.11</v>
      </c>
      <c r="S28" s="49">
        <f t="shared" si="1"/>
        <v>0</v>
      </c>
      <c r="T28" s="109">
        <f t="shared" si="2"/>
        <v>14101.11</v>
      </c>
      <c r="U28" s="120">
        <f t="shared" si="3"/>
        <v>0</v>
      </c>
      <c r="V28" s="54" t="s">
        <v>80</v>
      </c>
      <c r="W28" s="55" t="s">
        <v>68</v>
      </c>
      <c r="X28" s="56" t="s">
        <v>83</v>
      </c>
      <c r="Y28" s="55">
        <v>52.1</v>
      </c>
      <c r="Z28" s="55" t="s">
        <v>20</v>
      </c>
      <c r="AA28" s="55">
        <v>436</v>
      </c>
      <c r="AB28" s="35">
        <v>158.5</v>
      </c>
      <c r="AC28" s="35" t="s">
        <v>82</v>
      </c>
      <c r="AD28" s="50">
        <f t="shared" si="4"/>
        <v>14101.11</v>
      </c>
      <c r="AE28" s="57"/>
      <c r="AF28" s="57"/>
      <c r="AG28" s="53"/>
      <c r="AH28" s="116">
        <v>14101.11</v>
      </c>
      <c r="AI28" s="58"/>
    </row>
    <row r="29" spans="1:35" s="19" customFormat="1" ht="18.5">
      <c r="A29" s="59"/>
      <c r="B29" s="87" t="s">
        <v>84</v>
      </c>
      <c r="C29" s="88"/>
      <c r="D29" s="88"/>
      <c r="E29" s="88"/>
      <c r="F29" s="88"/>
      <c r="G29" s="88"/>
      <c r="H29" s="88"/>
      <c r="I29" s="89"/>
      <c r="J29" s="60"/>
      <c r="K29" s="61">
        <f t="shared" ref="K29:P29" si="5">SUM(K6:K28)</f>
        <v>405985.50296000013</v>
      </c>
      <c r="L29" s="61">
        <f t="shared" si="5"/>
        <v>80916.874649999998</v>
      </c>
      <c r="M29" s="61">
        <f t="shared" si="5"/>
        <v>53431.045619999997</v>
      </c>
      <c r="N29" s="61">
        <f t="shared" si="5"/>
        <v>133147.61139000001</v>
      </c>
      <c r="O29" s="62">
        <f t="shared" si="5"/>
        <v>88255</v>
      </c>
      <c r="P29" s="63">
        <f t="shared" si="5"/>
        <v>50235</v>
      </c>
      <c r="Q29" s="64"/>
      <c r="R29" s="65">
        <f>SUM(R6:R28)</f>
        <v>203120.90298091999</v>
      </c>
      <c r="S29" s="66">
        <f>SUM(S6:S28)</f>
        <v>-3.9999998989515007E-5</v>
      </c>
      <c r="T29" s="65">
        <f>SUM(T6:T28)</f>
        <v>170840.21860000002</v>
      </c>
      <c r="U29" s="65">
        <f>SUM(U6:U28)</f>
        <v>32280.684420919999</v>
      </c>
      <c r="V29" s="87" t="s">
        <v>84</v>
      </c>
      <c r="W29" s="88"/>
      <c r="X29" s="88"/>
      <c r="Y29" s="88"/>
      <c r="Z29" s="88"/>
      <c r="AA29" s="88"/>
      <c r="AB29" s="89"/>
      <c r="AC29" s="60"/>
      <c r="AD29" s="67">
        <f t="shared" ref="AD29:AI29" si="6">SUM(AD6:AD28)</f>
        <v>609106.43467092002</v>
      </c>
      <c r="AE29" s="67">
        <f t="shared" si="6"/>
        <v>80916.874649999998</v>
      </c>
      <c r="AF29" s="67">
        <f t="shared" si="6"/>
        <v>53431.045649999993</v>
      </c>
      <c r="AG29" s="67">
        <f t="shared" si="6"/>
        <v>133147.61135000002</v>
      </c>
      <c r="AH29" s="68">
        <f t="shared" si="6"/>
        <v>259095.21860000002</v>
      </c>
      <c r="AI29" s="68">
        <f t="shared" si="6"/>
        <v>82515.684420919992</v>
      </c>
    </row>
    <row r="30" spans="1:35" ht="21.75" customHeight="1">
      <c r="V30" s="69"/>
      <c r="W30" s="69"/>
      <c r="X30" s="69"/>
      <c r="Y30" s="69"/>
      <c r="Z30" s="69"/>
      <c r="AA30" s="69"/>
      <c r="AB30" s="69"/>
      <c r="AC30" s="69"/>
      <c r="AD30" s="70"/>
      <c r="AE30" s="70"/>
      <c r="AF30" s="71" t="s">
        <v>85</v>
      </c>
      <c r="AG30" s="72"/>
      <c r="AH30" s="71">
        <v>78255</v>
      </c>
      <c r="AI30" s="71">
        <v>50235000</v>
      </c>
    </row>
    <row r="31" spans="1:35" ht="26.25" customHeight="1">
      <c r="V31" s="69"/>
      <c r="W31" s="69"/>
      <c r="X31" s="69"/>
      <c r="Y31" s="73"/>
      <c r="Z31" s="93"/>
      <c r="AA31" s="93"/>
      <c r="AB31" s="73"/>
      <c r="AC31" s="73"/>
      <c r="AD31" s="73"/>
      <c r="AE31" s="70"/>
      <c r="AF31" s="71"/>
      <c r="AG31" s="74"/>
      <c r="AH31" s="71">
        <f>AH29-AH30-10000</f>
        <v>170840.21860000002</v>
      </c>
      <c r="AI31" s="71"/>
    </row>
    <row r="32" spans="1:35" ht="16.5" customHeight="1">
      <c r="V32" s="69"/>
      <c r="W32" s="69"/>
      <c r="X32" s="69"/>
      <c r="Y32" s="69"/>
      <c r="Z32" s="69"/>
      <c r="AA32" s="69"/>
      <c r="AB32" s="69"/>
      <c r="AC32" s="69"/>
      <c r="AD32" s="70"/>
      <c r="AE32" s="70"/>
      <c r="AF32" s="70"/>
      <c r="AG32" s="70"/>
      <c r="AH32" s="70"/>
      <c r="AI32" s="70"/>
    </row>
    <row r="33" spans="22:35" ht="21.75" customHeight="1">
      <c r="V33" s="69"/>
      <c r="W33" s="69"/>
      <c r="X33" s="69"/>
      <c r="Y33" s="69"/>
      <c r="Z33" s="69"/>
      <c r="AA33" s="69"/>
      <c r="AB33" s="69"/>
      <c r="AC33" s="69"/>
      <c r="AD33" s="70"/>
      <c r="AE33" s="70"/>
      <c r="AF33" s="70"/>
      <c r="AG33" s="70"/>
      <c r="AH33" s="70"/>
      <c r="AI33" s="70"/>
    </row>
    <row r="34" spans="22:35" ht="26.25" customHeight="1">
      <c r="V34" s="69"/>
      <c r="W34" s="69"/>
      <c r="X34" s="69"/>
      <c r="Y34" s="69"/>
      <c r="Z34" s="69"/>
      <c r="AA34" s="69"/>
      <c r="AB34" s="69"/>
      <c r="AC34" s="69"/>
      <c r="AD34" s="70"/>
      <c r="AE34" s="70"/>
      <c r="AF34" s="70"/>
      <c r="AG34" s="70"/>
      <c r="AH34" s="70"/>
      <c r="AI34" s="70"/>
    </row>
  </sheetData>
  <mergeCells count="35">
    <mergeCell ref="Z31:AA31"/>
    <mergeCell ref="V29:AB29"/>
    <mergeCell ref="C1:U1"/>
    <mergeCell ref="V1:AI1"/>
    <mergeCell ref="V2:AI2"/>
    <mergeCell ref="L3:P3"/>
    <mergeCell ref="Q2:U2"/>
    <mergeCell ref="B2:P2"/>
    <mergeCell ref="G3:G4"/>
    <mergeCell ref="H3:H4"/>
    <mergeCell ref="I3:I4"/>
    <mergeCell ref="J3:J4"/>
    <mergeCell ref="K3:K4"/>
    <mergeCell ref="F3:F4"/>
    <mergeCell ref="E3:E4"/>
    <mergeCell ref="D3:D4"/>
    <mergeCell ref="S3:U3"/>
    <mergeCell ref="R3:R4"/>
    <mergeCell ref="Q3:Q4"/>
    <mergeCell ref="B29:I29"/>
    <mergeCell ref="C28:J28"/>
    <mergeCell ref="C27:J27"/>
    <mergeCell ref="C26:J26"/>
    <mergeCell ref="C3:C4"/>
    <mergeCell ref="B3:B4"/>
    <mergeCell ref="Z3:Z4"/>
    <mergeCell ref="Y3:Y4"/>
    <mergeCell ref="X3:X4"/>
    <mergeCell ref="W3:W4"/>
    <mergeCell ref="V3:V4"/>
    <mergeCell ref="AE3:AI3"/>
    <mergeCell ref="AD3:AD4"/>
    <mergeCell ref="AC3:AC4"/>
    <mergeCell ref="AB3:AB4"/>
    <mergeCell ref="AA3:AA4"/>
  </mergeCells>
  <pageMargins left="0.70000004768371604" right="0.70000004768371604" top="0.75" bottom="0.75" header="0.30000001192092901" footer="0.30000001192092901"/>
  <pageSetup paperSize="9" fitToHeight="0" orientation="landscape" r:id="rId1"/>
  <ignoredErrors>
    <ignoredError sqref="AE29:AF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Было_стало кап.ремонт</vt:lpstr>
      <vt:lpstr>'Было_стало кап.ремонт'!Область_печати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Степанова Маргарита Павловна</cp:lastModifiedBy>
  <dcterms:modified xsi:type="dcterms:W3CDTF">2023-10-09T01:40:33Z</dcterms:modified>
</cp:coreProperties>
</file>